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ellimages.xml" ContentType="application/vnd.wps-officedocument.cellimag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/>
  <mc:AlternateContent xmlns:mc="http://schemas.openxmlformats.org/markup-compatibility/2006">
    <mc:Choice Requires="x15">
      <x15ac:absPath xmlns:x15ac="http://schemas.microsoft.com/office/spreadsheetml/2010/11/ac" url="C:\Users\hefeng\Desktop\"/>
    </mc:Choice>
  </mc:AlternateContent>
  <xr:revisionPtr revIDLastSave="0" documentId="13_ncr:1_{90C5B246-7015-4A6B-8847-0A7F60E418FA}" xr6:coauthVersionLast="36" xr6:coauthVersionMax="36" xr10:uidLastSave="{00000000-0000-0000-0000-000000000000}"/>
  <bookViews>
    <workbookView xWindow="0" yWindow="0" windowWidth="24756" windowHeight="10596" xr2:uid="{00000000-000D-0000-FFFF-FFFF00000000}"/>
  </bookViews>
  <sheets>
    <sheet name="25年招标" sheetId="5" r:id="rId1"/>
    <sheet name="24年（参考）" sheetId="4" r:id="rId2"/>
  </sheets>
  <definedNames>
    <definedName name="_xlnm.Print_Area" localSheetId="0">'25年招标'!$A$1:$W$40</definedName>
  </definedNames>
  <calcPr calcId="191029"/>
</workbook>
</file>

<file path=xl/calcChain.xml><?xml version="1.0" encoding="utf-8"?>
<calcChain xmlns="http://schemas.openxmlformats.org/spreadsheetml/2006/main">
  <c r="T5" i="5" l="1"/>
  <c r="T6" i="5"/>
  <c r="T7" i="5"/>
  <c r="T8" i="5"/>
  <c r="T9" i="5"/>
  <c r="T10" i="5"/>
  <c r="T11" i="5"/>
  <c r="T12" i="5"/>
  <c r="T13" i="5"/>
  <c r="T14" i="5"/>
  <c r="T15" i="5"/>
  <c r="T16" i="5"/>
  <c r="T17" i="5"/>
  <c r="T18" i="5"/>
  <c r="T19" i="5"/>
  <c r="T20" i="5"/>
  <c r="T21" i="5"/>
  <c r="T22" i="5"/>
  <c r="T23" i="5"/>
  <c r="T24" i="5"/>
  <c r="T25" i="5"/>
  <c r="T26" i="5"/>
  <c r="T27" i="5"/>
  <c r="T28" i="5"/>
  <c r="T29" i="5"/>
  <c r="T30" i="5"/>
  <c r="T31" i="5"/>
  <c r="T32" i="5"/>
  <c r="T33" i="5"/>
  <c r="T34" i="5"/>
  <c r="T35" i="5"/>
  <c r="T36" i="5"/>
  <c r="T37" i="5"/>
  <c r="T38" i="5"/>
  <c r="T39" i="5"/>
  <c r="T4" i="5"/>
  <c r="S40" i="5" s="1"/>
  <c r="R34" i="4"/>
  <c r="N34" i="4"/>
  <c r="L34" i="4"/>
  <c r="J34" i="4"/>
  <c r="H34" i="4"/>
  <c r="R33" i="4"/>
  <c r="P33" i="4"/>
  <c r="O33" i="4"/>
  <c r="M33" i="4"/>
  <c r="R32" i="4"/>
  <c r="P32" i="4"/>
  <c r="O32" i="4"/>
  <c r="M32" i="4"/>
  <c r="R31" i="4"/>
  <c r="P31" i="4"/>
  <c r="O31" i="4"/>
  <c r="I31" i="4"/>
  <c r="R30" i="4"/>
  <c r="P30" i="4"/>
  <c r="O30" i="4"/>
  <c r="I30" i="4"/>
  <c r="R29" i="4"/>
  <c r="P29" i="4"/>
  <c r="O29" i="4"/>
  <c r="I29" i="4"/>
  <c r="G29" i="4"/>
  <c r="R28" i="4"/>
  <c r="P28" i="4"/>
  <c r="O28" i="4"/>
  <c r="I28" i="4"/>
  <c r="R27" i="4"/>
  <c r="P27" i="4"/>
  <c r="I27" i="4"/>
  <c r="R26" i="4"/>
  <c r="P26" i="4"/>
  <c r="I26" i="4"/>
  <c r="R25" i="4"/>
  <c r="P25" i="4"/>
  <c r="I25" i="4"/>
  <c r="R24" i="4"/>
  <c r="P24" i="4"/>
  <c r="I24" i="4"/>
  <c r="R23" i="4"/>
  <c r="P23" i="4"/>
  <c r="I23" i="4"/>
  <c r="R22" i="4"/>
  <c r="P22" i="4"/>
  <c r="I22" i="4"/>
  <c r="R21" i="4"/>
  <c r="P21" i="4"/>
  <c r="I21" i="4"/>
  <c r="R20" i="4"/>
  <c r="P20" i="4"/>
  <c r="I20" i="4"/>
  <c r="R19" i="4"/>
  <c r="P19" i="4"/>
  <c r="I19" i="4"/>
  <c r="R18" i="4"/>
  <c r="P18" i="4"/>
  <c r="K18" i="4"/>
  <c r="I18" i="4"/>
  <c r="R17" i="4"/>
  <c r="P17" i="4"/>
  <c r="K17" i="4"/>
  <c r="I17" i="4"/>
  <c r="R16" i="4"/>
  <c r="P16" i="4"/>
  <c r="K16" i="4"/>
  <c r="I16" i="4"/>
  <c r="R15" i="4"/>
  <c r="P15" i="4"/>
  <c r="K15" i="4"/>
  <c r="I15" i="4"/>
  <c r="R14" i="4"/>
  <c r="P14" i="4"/>
  <c r="K14" i="4"/>
  <c r="I14" i="4"/>
  <c r="R13" i="4"/>
  <c r="P13" i="4"/>
  <c r="K13" i="4"/>
  <c r="I13" i="4"/>
  <c r="R12" i="4"/>
  <c r="P12" i="4"/>
  <c r="K12" i="4"/>
  <c r="I12" i="4"/>
  <c r="R11" i="4"/>
  <c r="P11" i="4"/>
  <c r="K11" i="4"/>
  <c r="I11" i="4"/>
  <c r="R10" i="4"/>
  <c r="P10" i="4"/>
  <c r="K10" i="4"/>
  <c r="I10" i="4"/>
  <c r="R9" i="4"/>
  <c r="P9" i="4"/>
  <c r="K9" i="4"/>
  <c r="I9" i="4"/>
  <c r="R8" i="4"/>
  <c r="P8" i="4"/>
  <c r="K8" i="4"/>
  <c r="I8" i="4"/>
  <c r="R7" i="4"/>
  <c r="P7" i="4"/>
  <c r="K7" i="4"/>
  <c r="I7" i="4"/>
  <c r="R6" i="4"/>
  <c r="P6" i="4"/>
  <c r="K6" i="4"/>
  <c r="I6" i="4"/>
  <c r="R5" i="4"/>
  <c r="P5" i="4"/>
  <c r="K5" i="4"/>
  <c r="I5" i="4"/>
  <c r="R4" i="4"/>
  <c r="P4" i="4"/>
  <c r="K4" i="4"/>
  <c r="I4" i="4"/>
  <c r="R3" i="4"/>
  <c r="P3" i="4"/>
  <c r="K3" i="4"/>
  <c r="I3" i="4"/>
  <c r="R39" i="5"/>
  <c r="Q39" i="5"/>
  <c r="O39" i="5"/>
  <c r="M39" i="5"/>
  <c r="K39" i="5"/>
  <c r="I39" i="5"/>
  <c r="G39" i="5"/>
  <c r="R38" i="5"/>
  <c r="Q38" i="5"/>
  <c r="O38" i="5"/>
  <c r="M38" i="5"/>
  <c r="K38" i="5"/>
  <c r="I38" i="5"/>
  <c r="G38" i="5"/>
  <c r="R37" i="5"/>
  <c r="Q37" i="5"/>
  <c r="O37" i="5"/>
  <c r="M37" i="5"/>
  <c r="K37" i="5"/>
  <c r="I37" i="5"/>
  <c r="G37" i="5"/>
  <c r="R36" i="5"/>
  <c r="Q36" i="5"/>
  <c r="O36" i="5"/>
  <c r="M36" i="5"/>
  <c r="K36" i="5"/>
  <c r="I36" i="5"/>
  <c r="G36" i="5"/>
  <c r="R35" i="5"/>
  <c r="Q35" i="5"/>
  <c r="O35" i="5"/>
  <c r="M35" i="5"/>
  <c r="K35" i="5"/>
  <c r="I35" i="5"/>
  <c r="G35" i="5"/>
  <c r="R34" i="5"/>
  <c r="Q34" i="5"/>
  <c r="O34" i="5"/>
  <c r="M34" i="5"/>
  <c r="K34" i="5"/>
  <c r="I34" i="5"/>
  <c r="G34" i="5"/>
  <c r="R33" i="5"/>
  <c r="Q33" i="5"/>
  <c r="O33" i="5"/>
  <c r="M33" i="5"/>
  <c r="K33" i="5"/>
  <c r="I33" i="5"/>
  <c r="G33" i="5"/>
  <c r="R32" i="5"/>
  <c r="Q32" i="5"/>
  <c r="O32" i="5"/>
  <c r="M32" i="5"/>
  <c r="K32" i="5"/>
  <c r="I32" i="5"/>
  <c r="G32" i="5"/>
  <c r="R31" i="5"/>
  <c r="Q31" i="5"/>
  <c r="O31" i="5"/>
  <c r="M31" i="5"/>
  <c r="K31" i="5"/>
  <c r="I31" i="5"/>
  <c r="G31" i="5"/>
  <c r="R30" i="5"/>
  <c r="Q30" i="5"/>
  <c r="O30" i="5"/>
  <c r="M30" i="5"/>
  <c r="K30" i="5"/>
  <c r="I30" i="5"/>
  <c r="G30" i="5"/>
  <c r="R29" i="5"/>
  <c r="Q29" i="5"/>
  <c r="O29" i="5"/>
  <c r="M29" i="5"/>
  <c r="K29" i="5"/>
  <c r="I29" i="5"/>
  <c r="G29" i="5"/>
  <c r="R28" i="5"/>
  <c r="Q28" i="5"/>
  <c r="O28" i="5"/>
  <c r="M28" i="5"/>
  <c r="K28" i="5"/>
  <c r="I28" i="5"/>
  <c r="G28" i="5"/>
  <c r="R27" i="5"/>
  <c r="Q27" i="5"/>
  <c r="O27" i="5"/>
  <c r="M27" i="5"/>
  <c r="K27" i="5"/>
  <c r="I27" i="5"/>
  <c r="G27" i="5"/>
  <c r="R26" i="5"/>
  <c r="Q26" i="5"/>
  <c r="O26" i="5"/>
  <c r="M26" i="5"/>
  <c r="K26" i="5"/>
  <c r="I26" i="5"/>
  <c r="G26" i="5"/>
  <c r="R25" i="5"/>
  <c r="Q25" i="5"/>
  <c r="O25" i="5"/>
  <c r="M25" i="5"/>
  <c r="K25" i="5"/>
  <c r="I25" i="5"/>
  <c r="G25" i="5"/>
  <c r="R24" i="5"/>
  <c r="Q24" i="5"/>
  <c r="O24" i="5"/>
  <c r="M24" i="5"/>
  <c r="K24" i="5"/>
  <c r="I24" i="5"/>
  <c r="G24" i="5"/>
  <c r="R23" i="5"/>
  <c r="Q23" i="5"/>
  <c r="O23" i="5"/>
  <c r="M23" i="5"/>
  <c r="K23" i="5"/>
  <c r="I23" i="5"/>
  <c r="G23" i="5"/>
  <c r="R22" i="5"/>
  <c r="Q22" i="5"/>
  <c r="O22" i="5"/>
  <c r="M22" i="5"/>
  <c r="K22" i="5"/>
  <c r="I22" i="5"/>
  <c r="G22" i="5"/>
  <c r="R21" i="5"/>
  <c r="Q21" i="5"/>
  <c r="O21" i="5"/>
  <c r="M21" i="5"/>
  <c r="K21" i="5"/>
  <c r="I21" i="5"/>
  <c r="G21" i="5"/>
  <c r="R20" i="5"/>
  <c r="Q20" i="5"/>
  <c r="O20" i="5"/>
  <c r="M20" i="5"/>
  <c r="K20" i="5"/>
  <c r="I20" i="5"/>
  <c r="R19" i="5"/>
  <c r="Q19" i="5"/>
  <c r="O19" i="5"/>
  <c r="M19" i="5"/>
  <c r="K19" i="5"/>
  <c r="I19" i="5"/>
  <c r="G19" i="5"/>
  <c r="R18" i="5"/>
  <c r="Q18" i="5"/>
  <c r="O18" i="5"/>
  <c r="M18" i="5"/>
  <c r="K18" i="5"/>
  <c r="I18" i="5"/>
  <c r="G18" i="5"/>
  <c r="R17" i="5"/>
  <c r="Q17" i="5"/>
  <c r="O17" i="5"/>
  <c r="M17" i="5"/>
  <c r="K17" i="5"/>
  <c r="I17" i="5"/>
  <c r="G17" i="5"/>
  <c r="R16" i="5"/>
  <c r="Q16" i="5"/>
  <c r="O16" i="5"/>
  <c r="M16" i="5"/>
  <c r="K16" i="5"/>
  <c r="I16" i="5"/>
  <c r="G16" i="5"/>
  <c r="R15" i="5"/>
  <c r="Q15" i="5"/>
  <c r="O15" i="5"/>
  <c r="M15" i="5"/>
  <c r="K15" i="5"/>
  <c r="I15" i="5"/>
  <c r="G15" i="5"/>
  <c r="R14" i="5"/>
  <c r="Q14" i="5"/>
  <c r="O14" i="5"/>
  <c r="M14" i="5"/>
  <c r="K14" i="5"/>
  <c r="I14" i="5"/>
  <c r="G14" i="5"/>
  <c r="R13" i="5"/>
  <c r="Q13" i="5"/>
  <c r="O13" i="5"/>
  <c r="M13" i="5"/>
  <c r="K13" i="5"/>
  <c r="I13" i="5"/>
  <c r="R12" i="5"/>
  <c r="Q12" i="5"/>
  <c r="O12" i="5"/>
  <c r="M12" i="5"/>
  <c r="K12" i="5"/>
  <c r="I12" i="5"/>
  <c r="G12" i="5"/>
  <c r="R11" i="5"/>
  <c r="Q11" i="5"/>
  <c r="O11" i="5"/>
  <c r="M11" i="5"/>
  <c r="K11" i="5"/>
  <c r="I11" i="5"/>
  <c r="R10" i="5"/>
  <c r="Q10" i="5"/>
  <c r="O10" i="5"/>
  <c r="M10" i="5"/>
  <c r="K10" i="5"/>
  <c r="I10" i="5"/>
  <c r="R9" i="5"/>
  <c r="Q9" i="5"/>
  <c r="O9" i="5"/>
  <c r="M9" i="5"/>
  <c r="K9" i="5"/>
  <c r="I9" i="5"/>
  <c r="G9" i="5"/>
  <c r="R8" i="5"/>
  <c r="Q8" i="5"/>
  <c r="O8" i="5"/>
  <c r="M8" i="5"/>
  <c r="K8" i="5"/>
  <c r="I8" i="5"/>
  <c r="G8" i="5"/>
  <c r="R7" i="5"/>
  <c r="Q7" i="5"/>
  <c r="O7" i="5"/>
  <c r="M7" i="5"/>
  <c r="K7" i="5"/>
  <c r="I7" i="5"/>
  <c r="R6" i="5"/>
  <c r="Q6" i="5"/>
  <c r="O6" i="5"/>
  <c r="M6" i="5"/>
  <c r="K6" i="5"/>
  <c r="I6" i="5"/>
  <c r="G6" i="5"/>
  <c r="R5" i="5"/>
  <c r="Q5" i="5"/>
  <c r="O5" i="5"/>
  <c r="M5" i="5"/>
  <c r="K5" i="5"/>
  <c r="I5" i="5"/>
  <c r="G5" i="5"/>
  <c r="R4" i="5"/>
  <c r="Q4" i="5"/>
  <c r="O4" i="5"/>
  <c r="M4" i="5"/>
  <c r="K4" i="5"/>
  <c r="I4" i="5"/>
  <c r="G4" i="5"/>
</calcChain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36" name="ID_311454743BFD473988C3D7C0329EA69A" descr="C:\Users\Lenovo\AppData\Local\Temp\1606437915(1).pn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2355850" y="24466550"/>
          <a:ext cx="543560" cy="75438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" name="ID_E38D7901093243CC9DB2853990D9560B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2616200" y="2222500"/>
          <a:ext cx="4591050" cy="56388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6" name="ID_983032E67F304848AE38B37D42DE5B7A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3061970" y="1155700"/>
          <a:ext cx="1046480" cy="156718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1" name="ID_799A99901C724E958F2F668C404CCA66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3213735" y="14643100"/>
          <a:ext cx="649605" cy="75184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" name="ID_CC836E12ACD0439E8726914CFA4359CF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2641600" y="4785995"/>
          <a:ext cx="672465" cy="6699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8" name="ID_0B6F7FFF6320499E8ECA7DFAF33241B8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2686050" y="7294245"/>
          <a:ext cx="672465" cy="6699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2" name="ID_6A22BA1B41FC41549607CD7F7A91640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3136900" y="16230600"/>
          <a:ext cx="612775" cy="7270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5" name="ID_D7AD675869F74BE6B04F71F66B88C124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3092450" y="21412200"/>
          <a:ext cx="626745" cy="83756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9" name="ID_6E5916F0C42540B68882CA57481C779C" descr="0ed3f343e6b5538af50d832a95b315a"/>
        <xdr:cNvPicPr>
          <a:picLocks noChangeAspect="1"/>
        </xdr:cNvPicPr>
      </xdr:nvPicPr>
      <xdr:blipFill>
        <a:blip r:embed="rId8"/>
        <a:srcRect t="22064" b="19697"/>
        <a:stretch>
          <a:fillRect/>
        </a:stretch>
      </xdr:blipFill>
      <xdr:spPr>
        <a:xfrm>
          <a:off x="3277870" y="26355675"/>
          <a:ext cx="621030" cy="787400"/>
        </a:xfrm>
        <a:prstGeom prst="rect">
          <a:avLst/>
        </a:prstGeom>
      </xdr:spPr>
    </xdr:pic>
  </etc:cellImage>
  <etc:cellImage>
    <xdr:pic>
      <xdr:nvPicPr>
        <xdr:cNvPr id="22" name="ID_468E96700BBF44FFA51A545C68D42B30" descr="微信图片_20231225163403"/>
        <xdr:cNvPicPr>
          <a:picLocks noChangeAspect="1"/>
        </xdr:cNvPicPr>
      </xdr:nvPicPr>
      <xdr:blipFill>
        <a:blip r:embed="rId9"/>
        <a:srcRect t="12689" b="34754"/>
        <a:stretch>
          <a:fillRect/>
        </a:stretch>
      </xdr:blipFill>
      <xdr:spPr>
        <a:xfrm>
          <a:off x="3211830" y="27273250"/>
          <a:ext cx="716915" cy="821690"/>
        </a:xfrm>
        <a:prstGeom prst="rect">
          <a:avLst/>
        </a:prstGeom>
      </xdr:spPr>
    </xdr:pic>
  </etc:cellImage>
  <etc:cellImage>
    <xdr:pic>
      <xdr:nvPicPr>
        <xdr:cNvPr id="23" name="ID_87C12C2B51BA4C7294A2F0924CEE19BC" descr="微信图片_20220314103916"/>
        <xdr:cNvPicPr>
          <a:picLocks noChangeAspect="1"/>
        </xdr:cNvPicPr>
      </xdr:nvPicPr>
      <xdr:blipFill>
        <a:blip r:embed="rId10"/>
        <a:srcRect l="16280" t="31723" r="22316" b="14678"/>
        <a:stretch>
          <a:fillRect/>
        </a:stretch>
      </xdr:blipFill>
      <xdr:spPr>
        <a:xfrm>
          <a:off x="3282950" y="28260675"/>
          <a:ext cx="664210" cy="879475"/>
        </a:xfrm>
        <a:prstGeom prst="rect">
          <a:avLst/>
        </a:prstGeom>
      </xdr:spPr>
    </xdr:pic>
  </etc:cellImage>
  <etc:cellImage>
    <xdr:pic>
      <xdr:nvPicPr>
        <xdr:cNvPr id="20" name="ID_CAEE3DA169E840A295107E422F4C475C" descr="0ed3f343e6b5538af50d832a95b315a"/>
        <xdr:cNvPicPr>
          <a:picLocks noChangeAspect="1"/>
        </xdr:cNvPicPr>
      </xdr:nvPicPr>
      <xdr:blipFill>
        <a:blip r:embed="rId8"/>
        <a:srcRect t="22064" b="19697"/>
        <a:stretch>
          <a:fillRect/>
        </a:stretch>
      </xdr:blipFill>
      <xdr:spPr>
        <a:xfrm>
          <a:off x="3259455" y="29263975"/>
          <a:ext cx="680085" cy="862965"/>
        </a:xfrm>
        <a:prstGeom prst="rect">
          <a:avLst/>
        </a:prstGeom>
      </xdr:spPr>
    </xdr:pic>
  </etc:cellImage>
  <etc:cellImage>
    <xdr:pic>
      <xdr:nvPicPr>
        <xdr:cNvPr id="21" name="ID_7E143B3C86CD45439D1A430757E5DDAD" descr="微信图片_20231225163403"/>
        <xdr:cNvPicPr>
          <a:picLocks noChangeAspect="1"/>
        </xdr:cNvPicPr>
      </xdr:nvPicPr>
      <xdr:blipFill>
        <a:blip r:embed="rId9"/>
        <a:srcRect t="12689" b="34754"/>
        <a:stretch>
          <a:fillRect/>
        </a:stretch>
      </xdr:blipFill>
      <xdr:spPr>
        <a:xfrm>
          <a:off x="3239770" y="30251400"/>
          <a:ext cx="716915" cy="821690"/>
        </a:xfrm>
        <a:prstGeom prst="rect">
          <a:avLst/>
        </a:prstGeom>
      </xdr:spPr>
    </xdr:pic>
  </etc:cellImage>
  <etc:cellImage>
    <xdr:pic>
      <xdr:nvPicPr>
        <xdr:cNvPr id="6" name="ID_6C033FC3A49B4A30AB3338AFFCF05101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3126105" y="31219140"/>
          <a:ext cx="899795" cy="76009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8" name="ID_594F0A8E541A4F5A97482178AEE45705" descr="0c24dca75f5bd59d2fdad199af59117"/>
        <xdr:cNvPicPr>
          <a:picLocks noChangeAspect="1"/>
        </xdr:cNvPicPr>
      </xdr:nvPicPr>
      <xdr:blipFill>
        <a:blip r:embed="rId12"/>
        <a:srcRect l="28448" t="18466" r="50524" b="13411"/>
        <a:stretch>
          <a:fillRect/>
        </a:stretch>
      </xdr:blipFill>
      <xdr:spPr>
        <a:xfrm>
          <a:off x="3302000" y="32213550"/>
          <a:ext cx="624840" cy="854710"/>
        </a:xfrm>
        <a:prstGeom prst="rect">
          <a:avLst/>
        </a:prstGeom>
      </xdr:spPr>
    </xdr:pic>
  </etc:cellImage>
  <etc:cellImage>
    <xdr:pic>
      <xdr:nvPicPr>
        <xdr:cNvPr id="25" name="ID_86FE1FBF486B46CDACCE6AAE5A01854D" descr="微信图片_20250312110742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3211195" y="33213675"/>
          <a:ext cx="804545" cy="869950"/>
        </a:xfrm>
        <a:prstGeom prst="rect">
          <a:avLst/>
        </a:prstGeom>
      </xdr:spPr>
    </xdr:pic>
  </etc:cellImage>
  <etc:cellImage>
    <xdr:pic>
      <xdr:nvPicPr>
        <xdr:cNvPr id="26" name="ID_D8FA1765DD5244C284E3A665FED37F21" descr="微信图片_20250312110756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3173095" y="34194750"/>
          <a:ext cx="800100" cy="859155"/>
        </a:xfrm>
        <a:prstGeom prst="rect">
          <a:avLst/>
        </a:prstGeom>
      </xdr:spPr>
    </xdr:pic>
  </etc:cellImage>
  <etc:cellImage>
    <xdr:pic>
      <xdr:nvPicPr>
        <xdr:cNvPr id="17" name="ID_F4EF342A147A4817840EC942FF6D5F79" descr="02e4d9e5bc42a46c849b27e015314b5"/>
        <xdr:cNvPicPr>
          <a:picLocks noChangeAspect="1"/>
        </xdr:cNvPicPr>
      </xdr:nvPicPr>
      <xdr:blipFill>
        <a:blip r:embed="rId15"/>
        <a:srcRect l="10783" t="8712" r="12805" b="11364"/>
        <a:stretch>
          <a:fillRect/>
        </a:stretch>
      </xdr:blipFill>
      <xdr:spPr>
        <a:xfrm>
          <a:off x="3344545" y="35194875"/>
          <a:ext cx="565785" cy="856615"/>
        </a:xfrm>
        <a:prstGeom prst="rect">
          <a:avLst/>
        </a:prstGeom>
      </xdr:spPr>
    </xdr:pic>
  </etc:cellImage>
  <etc:cellImage>
    <xdr:pic>
      <xdr:nvPicPr>
        <xdr:cNvPr id="24" name="ID_537B9D5DA6184E26983593E08D9AE1C6" descr="34d55735caf8861e6c38d33e8f8c0d2"/>
        <xdr:cNvPicPr>
          <a:picLocks noChangeAspect="1"/>
        </xdr:cNvPicPr>
      </xdr:nvPicPr>
      <xdr:blipFill>
        <a:blip r:embed="rId16"/>
        <a:srcRect t="24964"/>
        <a:stretch>
          <a:fillRect/>
        </a:stretch>
      </xdr:blipFill>
      <xdr:spPr>
        <a:xfrm>
          <a:off x="3230880" y="36195000"/>
          <a:ext cx="738505" cy="84645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7" name="ID_FC53050454B94B0698A80B364B6CC136"/>
        <xdr:cNvPicPr>
          <a:picLocks noChangeAspect="1"/>
        </xdr:cNvPicPr>
      </xdr:nvPicPr>
      <xdr:blipFill>
        <a:blip r:embed="rId17"/>
        <a:srcRect l="-159" t="40014" r="-79" b="22961"/>
        <a:stretch>
          <a:fillRect/>
        </a:stretch>
      </xdr:blipFill>
      <xdr:spPr>
        <a:xfrm>
          <a:off x="3740150" y="1390650"/>
          <a:ext cx="770255" cy="64262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" name="ID_6FFBA7873CF541578AE45889A8331099" descr="C:\Users\Lenovo\AppData\Local\Temp\WeChat Files\069ba4faab36f545521f31b7b246c5c.png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4553585" y="5473065"/>
          <a:ext cx="581025" cy="76073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7" name="ID_4F33860D048B4B57BF8A2F1C3E7F3520" descr="9c48146e714af21e9f849f8d70da2ed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4711065" y="9550400"/>
          <a:ext cx="458470" cy="78930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8" name="ID_F5FF66D830274182950602BE8003810A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4667885" y="10445750"/>
          <a:ext cx="466090" cy="7556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9" name="ID_F9C352A297E549DFBDB01A45A3BBBB9E" descr="C:\Users\Lenovo\AppData\Local\Temp\1606437915(1).pn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635500" y="11226800"/>
          <a:ext cx="692150" cy="79311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0" name="ID_731B6C0C90934D22BCC69DBCAA37EB0D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4625975" y="12080875"/>
          <a:ext cx="578485" cy="74549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1" name="ID_279ACD99AD7640CAAF06CF3FB3B59AF6" descr="C:\Users\Lenovo\AppData\Local\Temp\1606437915(1).pn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633595" y="12903200"/>
          <a:ext cx="586740" cy="7747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2" name="ID_F525D949320A4667839BD991B7482B33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4537075" y="13724255"/>
          <a:ext cx="807720" cy="751840"/>
        </a:xfrm>
        <a:prstGeom prst="rect">
          <a:avLst/>
        </a:prstGeom>
        <a:noFill/>
        <a:ln w="9525">
          <a:noFill/>
        </a:ln>
      </xdr:spPr>
    </xdr:pic>
  </etc:cellImage>
</etc:cellImages>
</file>

<file path=xl/sharedStrings.xml><?xml version="1.0" encoding="utf-8"?>
<sst xmlns="http://schemas.openxmlformats.org/spreadsheetml/2006/main" count="493" uniqueCount="162">
  <si>
    <t>序 号</t>
  </si>
  <si>
    <t>商品名称</t>
  </si>
  <si>
    <t>工种</t>
  </si>
  <si>
    <t>单 位</t>
  </si>
  <si>
    <t>颜色</t>
  </si>
  <si>
    <t>面料/款式</t>
  </si>
  <si>
    <t>参考图片</t>
  </si>
  <si>
    <t>预估订货数量</t>
  </si>
  <si>
    <t>预估数量</t>
  </si>
  <si>
    <t>供货商报价（元）</t>
  </si>
  <si>
    <t>是否需要提供样品（未中标退还）</t>
  </si>
  <si>
    <t>是否需要定制LOGO（绣制文字）</t>
  </si>
  <si>
    <t>是否定制（款式、颜色及面料按照采购单位要求做、上门量体）</t>
  </si>
  <si>
    <t>物业中心</t>
  </si>
  <si>
    <t>金额</t>
  </si>
  <si>
    <t>餐饮中心</t>
  </si>
  <si>
    <t>修缮中心</t>
  </si>
  <si>
    <t>商贸中心</t>
  </si>
  <si>
    <t>交通中心</t>
  </si>
  <si>
    <t>短袖工作服</t>
  </si>
  <si>
    <t>司机/营业员</t>
  </si>
  <si>
    <t>件</t>
  </si>
  <si>
    <t>黄色/灰色/宝蓝</t>
  </si>
  <si>
    <t>动感珠地 高弹无痕、89.5%锦纶、10.5%氨纶</t>
  </si>
  <si>
    <t>是</t>
  </si>
  <si>
    <t>否</t>
  </si>
  <si>
    <t>加厚工作服</t>
  </si>
  <si>
    <t>营业员</t>
  </si>
  <si>
    <t>玫红/藏蓝</t>
  </si>
  <si>
    <t>可拆卸</t>
  </si>
  <si>
    <t>室外长袖工作服男款（春秋）</t>
  </si>
  <si>
    <t>室外保洁、绿化人员</t>
  </si>
  <si>
    <t>蓝色系</t>
  </si>
  <si>
    <t>棉质，不掉色，腰部有松紧带</t>
  </si>
  <si>
    <t>室外工装裤（春秋）</t>
  </si>
  <si>
    <t>黑色</t>
  </si>
  <si>
    <t>配套长袖工作服，厚、防扎、腰部有松紧带</t>
  </si>
  <si>
    <t>短袖上衣男/女款（夏款）</t>
  </si>
  <si>
    <t>藏青色</t>
  </si>
  <si>
    <t>透气、吸汗、有弹力、不掉色</t>
  </si>
  <si>
    <t>棉服男款</t>
  </si>
  <si>
    <t>深色耐脏</t>
  </si>
  <si>
    <t>加厚保暖</t>
  </si>
  <si>
    <t>防寒帽</t>
  </si>
  <si>
    <t>黑/藏青</t>
  </si>
  <si>
    <t>不带绒，盖住耳朵款</t>
  </si>
  <si>
    <t>长裤男/女款（夏款）</t>
  </si>
  <si>
    <t>室内保洁</t>
  </si>
  <si>
    <t>配套夏季短款工服有弹力、透气、吸汗</t>
  </si>
  <si>
    <t>长袖工作服男、女款（春秋）</t>
  </si>
  <si>
    <t>深色系</t>
  </si>
  <si>
    <t>有弹力、适用于劳动</t>
  </si>
  <si>
    <t>春秋季长裤男、女款（春秋）</t>
  </si>
  <si>
    <t>条</t>
  </si>
  <si>
    <t>秋季长袖工服配套穿、透气、吸汗、有弹力</t>
  </si>
  <si>
    <t>马甲</t>
  </si>
  <si>
    <t>深色</t>
  </si>
  <si>
    <t>长袖衬衫男款</t>
  </si>
  <si>
    <t>管理岗\值班员</t>
  </si>
  <si>
    <t>天蓝色及白色</t>
  </si>
  <si>
    <t>透气/不掉色/清洗不变形/不起褶皱</t>
  </si>
  <si>
    <t>长袖衬衫女款</t>
  </si>
  <si>
    <t>短袖衬衫男款</t>
  </si>
  <si>
    <t>短袖衬衫女款</t>
  </si>
  <si>
    <t>西装上衣（男/女款）</t>
  </si>
  <si>
    <t>藏蓝色</t>
  </si>
  <si>
    <t>50%毛</t>
  </si>
  <si>
    <t>西裤-工作裤男/女款</t>
  </si>
  <si>
    <t>黑色/藏蓝</t>
  </si>
  <si>
    <t>配西装穿的款不掉色/有弹力/腰部加松紧带</t>
  </si>
  <si>
    <t>值班员棉服</t>
  </si>
  <si>
    <t>图片色</t>
  </si>
  <si>
    <t>不掉皮/不掉色/保暖、防风效果佳</t>
  </si>
  <si>
    <t>绝缘短袖工服上装</t>
  </si>
  <si>
    <t>维修工</t>
  </si>
  <si>
    <t>绝缘、纯棉</t>
  </si>
  <si>
    <t>需要2件特大号（身高192；体重180）</t>
  </si>
  <si>
    <t>绝缘长袖工服上装（春秋）</t>
  </si>
  <si>
    <t>绝缘工服下装（春秋）</t>
  </si>
  <si>
    <t>短袖工服上装</t>
  </si>
  <si>
    <t>纯棉</t>
  </si>
  <si>
    <t>需要2件特大号（身高183，体重200）</t>
  </si>
  <si>
    <t>长袖工服上装（春秋）</t>
  </si>
  <si>
    <t>长袖工服下装（春秋）</t>
  </si>
  <si>
    <t>棉服</t>
  </si>
  <si>
    <t>连帽款式</t>
  </si>
  <si>
    <t>需要4件特大号</t>
  </si>
  <si>
    <t>短袖厨工服女款</t>
  </si>
  <si>
    <t>厨工</t>
  </si>
  <si>
    <t>白色</t>
  </si>
  <si>
    <t>金爽呢</t>
  </si>
  <si>
    <t>长袖厨师服女款</t>
  </si>
  <si>
    <t>涤棉</t>
  </si>
  <si>
    <t>短袖厨师服男款</t>
  </si>
  <si>
    <t>厨师</t>
  </si>
  <si>
    <t>短袖厨工服男款</t>
  </si>
  <si>
    <t>长袖厨师服男款</t>
  </si>
  <si>
    <t>带网眼厨帽</t>
  </si>
  <si>
    <t>个</t>
  </si>
  <si>
    <t>涤卡</t>
  </si>
  <si>
    <t>围裙</t>
  </si>
  <si>
    <t>中灰</t>
  </si>
  <si>
    <t>涤纶</t>
  </si>
  <si>
    <t>长袖厨师服</t>
  </si>
  <si>
    <t>墨绿/米白</t>
  </si>
  <si>
    <t>聚酯纤维100%</t>
  </si>
  <si>
    <t>短袖厨师服</t>
  </si>
  <si>
    <t>藏蓝</t>
  </si>
  <si>
    <t>短袖工装男款（含裤子）</t>
  </si>
  <si>
    <t>套</t>
  </si>
  <si>
    <t>蓝色</t>
  </si>
  <si>
    <t>涤府绸</t>
  </si>
  <si>
    <t>长袖工装男款（含裤子）</t>
  </si>
  <si>
    <t>半线卡</t>
  </si>
  <si>
    <t>合计（元)</t>
  </si>
  <si>
    <t>北京化工大学后勤服务集团统一采购工作服项目报价文件</t>
  </si>
  <si>
    <t>面料</t>
  </si>
  <si>
    <t>数量</t>
  </si>
  <si>
    <t>金额（元）</t>
  </si>
  <si>
    <t>备注</t>
  </si>
  <si>
    <t>短袖厨师服女款</t>
  </si>
  <si>
    <t>单面涤卡</t>
  </si>
  <si>
    <t>需要样品</t>
  </si>
  <si>
    <t>短袖厨师长服</t>
  </si>
  <si>
    <t>长袖厨师长服</t>
  </si>
  <si>
    <t>厨帽</t>
  </si>
  <si>
    <t>帽子</t>
  </si>
  <si>
    <t>半身围裙</t>
  </si>
  <si>
    <t>短袖工装男款</t>
  </si>
  <si>
    <t>长袖工装男款</t>
  </si>
  <si>
    <t>长袖工作服男款</t>
  </si>
  <si>
    <t>棉质，腰部有松紧带</t>
  </si>
  <si>
    <t>长裤男款</t>
  </si>
  <si>
    <t>藏蓝；配套长袖夹克穿</t>
  </si>
  <si>
    <t>短袖上衣男款</t>
  </si>
  <si>
    <t>黑色；配套夏季短款工服</t>
  </si>
  <si>
    <t>室外人员穿，要厚一点；保护室外工作免扎伤</t>
  </si>
  <si>
    <t>长袖工作服男（女款）</t>
  </si>
  <si>
    <t>有弹力；适用于劳动</t>
  </si>
  <si>
    <t>春秋季长裤男、女款</t>
  </si>
  <si>
    <t>透气/吸汗/弹力</t>
  </si>
  <si>
    <t>短袖工作服男、女款</t>
  </si>
  <si>
    <t>夏季长裤男、女款</t>
  </si>
  <si>
    <t>司机\管理岗\值班员</t>
  </si>
  <si>
    <t>免熨烫</t>
  </si>
  <si>
    <t>管理岗\值班员\</t>
  </si>
  <si>
    <t>管理员工作裤男款</t>
  </si>
  <si>
    <t>司机\管理岗\值班员\</t>
  </si>
  <si>
    <t>配西装穿的款；需要有弹力</t>
  </si>
  <si>
    <t>管理员工作裤女款</t>
  </si>
  <si>
    <t>春秋冬三合一工作服</t>
  </si>
  <si>
    <t>文印店店员</t>
  </si>
  <si>
    <t>黄色</t>
  </si>
  <si>
    <t>三合一加绒保暖</t>
  </si>
  <si>
    <t>合计（元）</t>
  </si>
  <si>
    <t>050105-11410006000</t>
  </si>
  <si>
    <t>050102-11410008000</t>
  </si>
  <si>
    <t>050113-11410009000</t>
  </si>
  <si>
    <t>050106-11410004000</t>
  </si>
  <si>
    <t>北京化工大学后勤服务集团工作服项目报价单</t>
    <phoneticPr fontId="11" type="noConversion"/>
  </si>
  <si>
    <t>单价（元）</t>
    <phoneticPr fontId="11" type="noConversion"/>
  </si>
  <si>
    <t>合计（元）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</si>
</sst>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宋体"/>
      <charset val="134"/>
      <scheme val="minor"/>
    </font>
    <font>
      <sz val="8"/>
      <color theme="1"/>
      <name val="宋体"/>
      <charset val="134"/>
    </font>
    <font>
      <sz val="8"/>
      <color theme="1"/>
      <name val="宋体"/>
      <charset val="134"/>
      <scheme val="minor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FF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Tahoma"/>
      <family val="2"/>
    </font>
    <font>
      <sz val="9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10"/>
      <color theme="1"/>
      <name val="黑体"/>
      <family val="3"/>
      <charset val="134"/>
    </font>
    <font>
      <sz val="10"/>
      <name val="黑体"/>
      <family val="3"/>
      <charset val="134"/>
    </font>
    <font>
      <b/>
      <sz val="10"/>
      <color rgb="FFFF0000"/>
      <name val="黑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6">
    <xf numFmtId="0" fontId="0" fillId="0" borderId="0">
      <alignment vertical="center"/>
    </xf>
    <xf numFmtId="0" fontId="10" fillId="0" borderId="0"/>
    <xf numFmtId="0" fontId="10" fillId="0" borderId="0"/>
    <xf numFmtId="0" fontId="9" fillId="0" borderId="0"/>
    <xf numFmtId="0" fontId="9" fillId="0" borderId="0"/>
    <xf numFmtId="0" fontId="10" fillId="0" borderId="0"/>
  </cellStyleXfs>
  <cellXfs count="6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3" borderId="0" xfId="5" applyFont="1" applyFill="1" applyAlignment="1">
      <alignment horizontal="center" vertical="center"/>
    </xf>
    <xf numFmtId="0" fontId="4" fillId="3" borderId="1" xfId="4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4" fillId="3" borderId="1" xfId="4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 wrapText="1"/>
    </xf>
    <xf numFmtId="0" fontId="5" fillId="0" borderId="1" xfId="1" applyFont="1" applyFill="1" applyBorder="1" applyAlignment="1">
      <alignment horizontal="center" vertical="center"/>
    </xf>
    <xf numFmtId="0" fontId="3" fillId="0" borderId="0" xfId="5" applyFont="1" applyFill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3" fillId="2" borderId="0" xfId="5" applyFont="1" applyFill="1" applyAlignment="1">
      <alignment vertical="center"/>
    </xf>
    <xf numFmtId="0" fontId="3" fillId="3" borderId="0" xfId="5" applyFont="1" applyFill="1" applyAlignment="1">
      <alignment vertical="center"/>
    </xf>
    <xf numFmtId="0" fontId="7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5" fillId="2" borderId="1" xfId="1" applyFont="1" applyFill="1" applyBorder="1" applyAlignment="1">
      <alignment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4" applyFont="1" applyFill="1" applyBorder="1" applyAlignment="1">
      <alignment horizontal="center" vertical="center" wrapText="1"/>
    </xf>
    <xf numFmtId="0" fontId="4" fillId="0" borderId="3" xfId="4" applyFont="1" applyFill="1" applyBorder="1" applyAlignment="1">
      <alignment horizontal="center" vertical="center" wrapText="1"/>
    </xf>
    <xf numFmtId="0" fontId="4" fillId="3" borderId="2" xfId="4" applyFont="1" applyFill="1" applyBorder="1" applyAlignment="1">
      <alignment horizontal="center" vertical="center" wrapText="1"/>
    </xf>
    <xf numFmtId="0" fontId="4" fillId="3" borderId="3" xfId="4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vertical="center"/>
    </xf>
    <xf numFmtId="0" fontId="5" fillId="0" borderId="2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2" fillId="3" borderId="5" xfId="5" applyFont="1" applyFill="1" applyBorder="1" applyAlignment="1">
      <alignment horizontal="center" vertical="center"/>
    </xf>
    <xf numFmtId="0" fontId="13" fillId="3" borderId="1" xfId="4" applyFont="1" applyFill="1" applyBorder="1" applyAlignment="1">
      <alignment horizontal="center" vertical="center" wrapText="1"/>
    </xf>
    <xf numFmtId="0" fontId="14" fillId="0" borderId="1" xfId="1" applyFont="1" applyFill="1" applyBorder="1" applyAlignment="1">
      <alignment horizontal="center" vertical="center" wrapText="1"/>
    </xf>
    <xf numFmtId="0" fontId="13" fillId="3" borderId="1" xfId="4" applyFont="1" applyFill="1" applyBorder="1" applyAlignment="1">
      <alignment horizontal="center" vertical="center"/>
    </xf>
    <xf numFmtId="0" fontId="13" fillId="3" borderId="1" xfId="5" applyFont="1" applyFill="1" applyBorder="1" applyAlignment="1">
      <alignment horizontal="center" vertical="center"/>
    </xf>
    <xf numFmtId="0" fontId="13" fillId="3" borderId="1" xfId="5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5" applyFont="1" applyFill="1" applyBorder="1" applyAlignment="1">
      <alignment horizontal="center" vertical="center" wrapText="1"/>
    </xf>
    <xf numFmtId="0" fontId="13" fillId="0" borderId="1" xfId="4" applyFont="1" applyFill="1" applyBorder="1" applyAlignment="1">
      <alignment horizontal="center" vertical="center" wrapText="1"/>
    </xf>
    <xf numFmtId="0" fontId="13" fillId="3" borderId="1" xfId="4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0" fontId="14" fillId="0" borderId="1" xfId="1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</cellXfs>
  <cellStyles count="6">
    <cellStyle name="常规" xfId="0" builtinId="0"/>
    <cellStyle name="常规 2" xfId="5" xr:uid="{00000000-0005-0000-0000-000035000000}"/>
    <cellStyle name="常规 3" xfId="4" xr:uid="{00000000-0005-0000-0000-000034000000}"/>
    <cellStyle name="常规 49" xfId="1" xr:uid="{00000000-0005-0000-0000-000031000000}"/>
    <cellStyle name="常规 5" xfId="3" xr:uid="{00000000-0005-0000-0000-000033000000}"/>
    <cellStyle name="常规 50" xfId="2" xr:uid="{00000000-0005-0000-0000-000032000000}"/>
  </cellStyles>
  <dxfs count="0"/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ellimages.xml.rels><?xml version="1.0" encoding="UTF-8" standalone="yes"?>
<Relationships xmlns="http://schemas.openxmlformats.org/package/2006/relationships"><Relationship Id="rId8" Type="http://schemas.openxmlformats.org/officeDocument/2006/relationships/image" Target="media/image90.jpeg"/><Relationship Id="rId18" Type="http://schemas.openxmlformats.org/officeDocument/2006/relationships/image" Target="media/image27.png"/><Relationship Id="rId13" Type="http://schemas.openxmlformats.org/officeDocument/2006/relationships/image" Target="media/image24.jpeg"/><Relationship Id="rId3" Type="http://schemas.openxmlformats.org/officeDocument/2006/relationships/image" Target="media/image20.png"/><Relationship Id="rId21" Type="http://schemas.openxmlformats.org/officeDocument/2006/relationships/image" Target="media/image30.png"/><Relationship Id="rId7" Type="http://schemas.openxmlformats.org/officeDocument/2006/relationships/image" Target="media/image23.png"/><Relationship Id="rId17" Type="http://schemas.openxmlformats.org/officeDocument/2006/relationships/image" Target="media/image26.png"/><Relationship Id="rId12" Type="http://schemas.openxmlformats.org/officeDocument/2006/relationships/image" Target="media/image80.jpeg"/><Relationship Id="rId20" Type="http://schemas.openxmlformats.org/officeDocument/2006/relationships/image" Target="media/image29.png"/><Relationship Id="rId2" Type="http://schemas.openxmlformats.org/officeDocument/2006/relationships/image" Target="media/image19.png"/><Relationship Id="rId16" Type="http://schemas.openxmlformats.org/officeDocument/2006/relationships/image" Target="media/image120.jpeg"/><Relationship Id="rId6" Type="http://schemas.openxmlformats.org/officeDocument/2006/relationships/image" Target="media/image22.png"/><Relationship Id="rId11" Type="http://schemas.openxmlformats.org/officeDocument/2006/relationships/image" Target="media/image40.png"/><Relationship Id="rId1" Type="http://schemas.openxmlformats.org/officeDocument/2006/relationships/image" Target="media/image18.png"/><Relationship Id="rId5" Type="http://schemas.openxmlformats.org/officeDocument/2006/relationships/image" Target="media/image31.png"/><Relationship Id="rId15" Type="http://schemas.openxmlformats.org/officeDocument/2006/relationships/image" Target="media/image50.jpeg"/><Relationship Id="rId19" Type="http://schemas.openxmlformats.org/officeDocument/2006/relationships/image" Target="media/image28.jpeg"/><Relationship Id="rId10" Type="http://schemas.openxmlformats.org/officeDocument/2006/relationships/image" Target="media/image110.jpeg"/><Relationship Id="rId9" Type="http://schemas.openxmlformats.org/officeDocument/2006/relationships/image" Target="media/image100.jpeg"/><Relationship Id="rId4" Type="http://schemas.openxmlformats.org/officeDocument/2006/relationships/image" Target="media/image21.png"/><Relationship Id="rId14" Type="http://schemas.openxmlformats.org/officeDocument/2006/relationships/image" Target="media/image25.jpeg"/></Relationships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www.wps.cn/officeDocument/2020/cellImage" Target="cellimag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png"/><Relationship Id="rId3" Type="http://schemas.openxmlformats.org/officeDocument/2006/relationships/image" Target="../media/image3.pn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2.jpeg"/><Relationship Id="rId16" Type="http://schemas.openxmlformats.org/officeDocument/2006/relationships/image" Target="../media/image16.pn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png"/><Relationship Id="rId10" Type="http://schemas.openxmlformats.org/officeDocument/2006/relationships/image" Target="../media/image10.jpeg"/><Relationship Id="rId4" Type="http://schemas.openxmlformats.org/officeDocument/2006/relationships/image" Target="../media/image4.pn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200660</xdr:colOff>
      <xdr:row>18</xdr:row>
      <xdr:rowOff>44450</xdr:rowOff>
    </xdr:from>
    <xdr:to>
      <xdr:col>6</xdr:col>
      <xdr:colOff>704850</xdr:colOff>
      <xdr:row>18</xdr:row>
      <xdr:rowOff>828675</xdr:rowOff>
    </xdr:to>
    <xdr:pic>
      <xdr:nvPicPr>
        <xdr:cNvPr id="2" name="图片 16" descr="C:\Users\Lenovo\AppData\Local\Temp\WeChat Files\28184356daa71fd6a75cd4991709f10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16860" y="15779750"/>
          <a:ext cx="504190" cy="7842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187325</xdr:colOff>
      <xdr:row>24</xdr:row>
      <xdr:rowOff>66675</xdr:rowOff>
    </xdr:from>
    <xdr:to>
      <xdr:col>7</xdr:col>
      <xdr:colOff>53340</xdr:colOff>
      <xdr:row>25</xdr:row>
      <xdr:rowOff>28575</xdr:rowOff>
    </xdr:to>
    <xdr:pic>
      <xdr:nvPicPr>
        <xdr:cNvPr id="3" name="图片 1" descr="9752fa92af646b521b6507c32e0e92e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03525" y="20831175"/>
          <a:ext cx="608965" cy="8001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44450</xdr:colOff>
      <xdr:row>25</xdr:row>
      <xdr:rowOff>104775</xdr:rowOff>
    </xdr:from>
    <xdr:to>
      <xdr:col>6</xdr:col>
      <xdr:colOff>716915</xdr:colOff>
      <xdr:row>25</xdr:row>
      <xdr:rowOff>774700</xdr:rowOff>
    </xdr:to>
    <xdr:pic>
      <xdr:nvPicPr>
        <xdr:cNvPr id="4" name="图片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660650" y="21707475"/>
          <a:ext cx="672465" cy="669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133350</xdr:colOff>
      <xdr:row>23</xdr:row>
      <xdr:rowOff>123825</xdr:rowOff>
    </xdr:from>
    <xdr:to>
      <xdr:col>7</xdr:col>
      <xdr:colOff>62865</xdr:colOff>
      <xdr:row>23</xdr:row>
      <xdr:rowOff>793750</xdr:rowOff>
    </xdr:to>
    <xdr:pic>
      <xdr:nvPicPr>
        <xdr:cNvPr id="5" name="图片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749550" y="20050125"/>
          <a:ext cx="672465" cy="669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114300</xdr:colOff>
      <xdr:row>20</xdr:row>
      <xdr:rowOff>142875</xdr:rowOff>
    </xdr:from>
    <xdr:to>
      <xdr:col>7</xdr:col>
      <xdr:colOff>43815</xdr:colOff>
      <xdr:row>20</xdr:row>
      <xdr:rowOff>812800</xdr:rowOff>
    </xdr:to>
    <xdr:pic>
      <xdr:nvPicPr>
        <xdr:cNvPr id="6" name="图片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730500" y="17554575"/>
          <a:ext cx="672465" cy="669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114300</xdr:colOff>
      <xdr:row>10</xdr:row>
      <xdr:rowOff>63500</xdr:rowOff>
    </xdr:from>
    <xdr:to>
      <xdr:col>7</xdr:col>
      <xdr:colOff>0</xdr:colOff>
      <xdr:row>10</xdr:row>
      <xdr:rowOff>575310</xdr:rowOff>
    </xdr:to>
    <xdr:pic>
      <xdr:nvPicPr>
        <xdr:cNvPr id="7" name="图片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730500" y="8382000"/>
          <a:ext cx="628650" cy="5118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145415</xdr:colOff>
      <xdr:row>16</xdr:row>
      <xdr:rowOff>19050</xdr:rowOff>
    </xdr:from>
    <xdr:to>
      <xdr:col>6</xdr:col>
      <xdr:colOff>711200</xdr:colOff>
      <xdr:row>16</xdr:row>
      <xdr:rowOff>875665</xdr:rowOff>
    </xdr:to>
    <xdr:pic>
      <xdr:nvPicPr>
        <xdr:cNvPr id="8" name="图片 7" descr="02e4d9e5bc42a46c849b27e015314b5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 l="10783" t="8712" r="12805" b="11364"/>
        <a:stretch>
          <a:fillRect/>
        </a:stretch>
      </xdr:blipFill>
      <xdr:spPr>
        <a:xfrm>
          <a:off x="2761615" y="13900150"/>
          <a:ext cx="565785" cy="856615"/>
        </a:xfrm>
        <a:prstGeom prst="rect">
          <a:avLst/>
        </a:prstGeom>
      </xdr:spPr>
    </xdr:pic>
    <xdr:clientData/>
  </xdr:twoCellAnchor>
  <xdr:twoCellAnchor editAs="oneCell">
    <xdr:from>
      <xdr:col>6</xdr:col>
      <xdr:colOff>69215</xdr:colOff>
      <xdr:row>8</xdr:row>
      <xdr:rowOff>19050</xdr:rowOff>
    </xdr:from>
    <xdr:to>
      <xdr:col>6</xdr:col>
      <xdr:colOff>704215</xdr:colOff>
      <xdr:row>8</xdr:row>
      <xdr:rowOff>892175</xdr:rowOff>
    </xdr:to>
    <xdr:pic>
      <xdr:nvPicPr>
        <xdr:cNvPr id="9" name="图片 8" descr="微信图片_20231225163411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 t="10227" r="3454" b="28883"/>
        <a:stretch>
          <a:fillRect/>
        </a:stretch>
      </xdr:blipFill>
      <xdr:spPr>
        <a:xfrm>
          <a:off x="2685415" y="6483350"/>
          <a:ext cx="635000" cy="873125"/>
        </a:xfrm>
        <a:prstGeom prst="rect">
          <a:avLst/>
        </a:prstGeom>
      </xdr:spPr>
    </xdr:pic>
    <xdr:clientData/>
  </xdr:twoCellAnchor>
  <xdr:twoCellAnchor editAs="oneCell">
    <xdr:from>
      <xdr:col>6</xdr:col>
      <xdr:colOff>69215</xdr:colOff>
      <xdr:row>9</xdr:row>
      <xdr:rowOff>38100</xdr:rowOff>
    </xdr:from>
    <xdr:to>
      <xdr:col>6</xdr:col>
      <xdr:colOff>741045</xdr:colOff>
      <xdr:row>9</xdr:row>
      <xdr:rowOff>882015</xdr:rowOff>
    </xdr:to>
    <xdr:pic>
      <xdr:nvPicPr>
        <xdr:cNvPr id="10" name="图片 9" descr="微信图片_20231225163352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 t="11648" r="2632" b="29072"/>
        <a:stretch>
          <a:fillRect/>
        </a:stretch>
      </xdr:blipFill>
      <xdr:spPr>
        <a:xfrm>
          <a:off x="2685415" y="7429500"/>
          <a:ext cx="671830" cy="843915"/>
        </a:xfrm>
        <a:prstGeom prst="rect">
          <a:avLst/>
        </a:prstGeom>
      </xdr:spPr>
    </xdr:pic>
    <xdr:clientData/>
  </xdr:twoCellAnchor>
  <xdr:twoCellAnchor editAs="oneCell">
    <xdr:from>
      <xdr:col>6</xdr:col>
      <xdr:colOff>102870</xdr:colOff>
      <xdr:row>11</xdr:row>
      <xdr:rowOff>9525</xdr:rowOff>
    </xdr:from>
    <xdr:to>
      <xdr:col>6</xdr:col>
      <xdr:colOff>727710</xdr:colOff>
      <xdr:row>11</xdr:row>
      <xdr:rowOff>864235</xdr:rowOff>
    </xdr:to>
    <xdr:pic>
      <xdr:nvPicPr>
        <xdr:cNvPr id="11" name="图片 10" descr="0c24dca75f5bd59d2fdad199af59117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 l="28448" t="18466" r="50524" b="13411"/>
        <a:stretch>
          <a:fillRect/>
        </a:stretch>
      </xdr:blipFill>
      <xdr:spPr>
        <a:xfrm>
          <a:off x="2719070" y="9255125"/>
          <a:ext cx="624840" cy="854710"/>
        </a:xfrm>
        <a:prstGeom prst="rect">
          <a:avLst/>
        </a:prstGeom>
      </xdr:spPr>
    </xdr:pic>
    <xdr:clientData/>
  </xdr:twoCellAnchor>
  <xdr:twoCellAnchor editAs="oneCell">
    <xdr:from>
      <xdr:col>6</xdr:col>
      <xdr:colOff>78740</xdr:colOff>
      <xdr:row>3</xdr:row>
      <xdr:rowOff>95250</xdr:rowOff>
    </xdr:from>
    <xdr:to>
      <xdr:col>6</xdr:col>
      <xdr:colOff>699770</xdr:colOff>
      <xdr:row>3</xdr:row>
      <xdr:rowOff>882650</xdr:rowOff>
    </xdr:to>
    <xdr:pic>
      <xdr:nvPicPr>
        <xdr:cNvPr id="12" name="图片 11" descr="0ed3f343e6b5538af50d832a95b315a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 t="22064" b="19697"/>
        <a:stretch>
          <a:fillRect/>
        </a:stretch>
      </xdr:blipFill>
      <xdr:spPr>
        <a:xfrm>
          <a:off x="2694940" y="1924050"/>
          <a:ext cx="621030" cy="787400"/>
        </a:xfrm>
        <a:prstGeom prst="rect">
          <a:avLst/>
        </a:prstGeom>
      </xdr:spPr>
    </xdr:pic>
    <xdr:clientData/>
  </xdr:twoCellAnchor>
  <xdr:twoCellAnchor editAs="oneCell">
    <xdr:from>
      <xdr:col>6</xdr:col>
      <xdr:colOff>60325</xdr:colOff>
      <xdr:row>6</xdr:row>
      <xdr:rowOff>31750</xdr:rowOff>
    </xdr:from>
    <xdr:to>
      <xdr:col>6</xdr:col>
      <xdr:colOff>740410</xdr:colOff>
      <xdr:row>6</xdr:row>
      <xdr:rowOff>894715</xdr:rowOff>
    </xdr:to>
    <xdr:pic>
      <xdr:nvPicPr>
        <xdr:cNvPr id="13" name="图片 12" descr="0ed3f343e6b5538af50d832a95b315a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 t="22064" b="19697"/>
        <a:stretch>
          <a:fillRect/>
        </a:stretch>
      </xdr:blipFill>
      <xdr:spPr>
        <a:xfrm>
          <a:off x="2676525" y="4641850"/>
          <a:ext cx="680085" cy="862965"/>
        </a:xfrm>
        <a:prstGeom prst="rect">
          <a:avLst/>
        </a:prstGeom>
      </xdr:spPr>
    </xdr:pic>
    <xdr:clientData/>
  </xdr:twoCellAnchor>
  <xdr:twoCellAnchor editAs="oneCell">
    <xdr:from>
      <xdr:col>6</xdr:col>
      <xdr:colOff>40640</xdr:colOff>
      <xdr:row>7</xdr:row>
      <xdr:rowOff>28575</xdr:rowOff>
    </xdr:from>
    <xdr:to>
      <xdr:col>7</xdr:col>
      <xdr:colOff>14605</xdr:colOff>
      <xdr:row>7</xdr:row>
      <xdr:rowOff>850265</xdr:rowOff>
    </xdr:to>
    <xdr:pic>
      <xdr:nvPicPr>
        <xdr:cNvPr id="14" name="图片 13" descr="微信图片_2023122516340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rcRect t="12689" b="34754"/>
        <a:stretch>
          <a:fillRect/>
        </a:stretch>
      </xdr:blipFill>
      <xdr:spPr>
        <a:xfrm>
          <a:off x="2656840" y="5565775"/>
          <a:ext cx="716915" cy="821690"/>
        </a:xfrm>
        <a:prstGeom prst="rect">
          <a:avLst/>
        </a:prstGeom>
      </xdr:spPr>
    </xdr:pic>
    <xdr:clientData/>
  </xdr:twoCellAnchor>
  <xdr:twoCellAnchor editAs="oneCell">
    <xdr:from>
      <xdr:col>6</xdr:col>
      <xdr:colOff>12700</xdr:colOff>
      <xdr:row>4</xdr:row>
      <xdr:rowOff>22225</xdr:rowOff>
    </xdr:from>
    <xdr:to>
      <xdr:col>6</xdr:col>
      <xdr:colOff>729615</xdr:colOff>
      <xdr:row>4</xdr:row>
      <xdr:rowOff>843915</xdr:rowOff>
    </xdr:to>
    <xdr:pic>
      <xdr:nvPicPr>
        <xdr:cNvPr id="15" name="图片 14" descr="微信图片_20231225163403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rcRect t="12689" b="34754"/>
        <a:stretch>
          <a:fillRect/>
        </a:stretch>
      </xdr:blipFill>
      <xdr:spPr>
        <a:xfrm>
          <a:off x="2628900" y="2778125"/>
          <a:ext cx="716915" cy="821690"/>
        </a:xfrm>
        <a:prstGeom prst="rect">
          <a:avLst/>
        </a:prstGeom>
      </xdr:spPr>
    </xdr:pic>
    <xdr:clientData/>
  </xdr:twoCellAnchor>
  <xdr:twoCellAnchor editAs="oneCell">
    <xdr:from>
      <xdr:col>6</xdr:col>
      <xdr:colOff>83820</xdr:colOff>
      <xdr:row>5</xdr:row>
      <xdr:rowOff>19050</xdr:rowOff>
    </xdr:from>
    <xdr:to>
      <xdr:col>7</xdr:col>
      <xdr:colOff>5080</xdr:colOff>
      <xdr:row>5</xdr:row>
      <xdr:rowOff>898525</xdr:rowOff>
    </xdr:to>
    <xdr:pic>
      <xdr:nvPicPr>
        <xdr:cNvPr id="16" name="图片 15" descr="微信图片_20220314103916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rcRect l="16280" t="31723" r="22316" b="14678"/>
        <a:stretch>
          <a:fillRect/>
        </a:stretch>
      </xdr:blipFill>
      <xdr:spPr>
        <a:xfrm>
          <a:off x="2700020" y="3702050"/>
          <a:ext cx="664210" cy="879475"/>
        </a:xfrm>
        <a:prstGeom prst="rect">
          <a:avLst/>
        </a:prstGeom>
      </xdr:spPr>
    </xdr:pic>
    <xdr:clientData/>
  </xdr:twoCellAnchor>
  <xdr:twoCellAnchor editAs="oneCell">
    <xdr:from>
      <xdr:col>6</xdr:col>
      <xdr:colOff>79375</xdr:colOff>
      <xdr:row>2</xdr:row>
      <xdr:rowOff>31750</xdr:rowOff>
    </xdr:from>
    <xdr:to>
      <xdr:col>7</xdr:col>
      <xdr:colOff>0</xdr:colOff>
      <xdr:row>2</xdr:row>
      <xdr:rowOff>911225</xdr:rowOff>
    </xdr:to>
    <xdr:pic>
      <xdr:nvPicPr>
        <xdr:cNvPr id="17" name="图片 16" descr="微信图片_202203141039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rcRect l="16280" t="31723" r="22316" b="14678"/>
        <a:stretch>
          <a:fillRect/>
        </a:stretch>
      </xdr:blipFill>
      <xdr:spPr>
        <a:xfrm>
          <a:off x="2695575" y="933450"/>
          <a:ext cx="663575" cy="879475"/>
        </a:xfrm>
        <a:prstGeom prst="rect">
          <a:avLst/>
        </a:prstGeom>
      </xdr:spPr>
    </xdr:pic>
    <xdr:clientData/>
  </xdr:twoCellAnchor>
  <xdr:twoCellAnchor editAs="oneCell">
    <xdr:from>
      <xdr:col>6</xdr:col>
      <xdr:colOff>31750</xdr:colOff>
      <xdr:row>17</xdr:row>
      <xdr:rowOff>28575</xdr:rowOff>
    </xdr:from>
    <xdr:to>
      <xdr:col>7</xdr:col>
      <xdr:colOff>27305</xdr:colOff>
      <xdr:row>17</xdr:row>
      <xdr:rowOff>875030</xdr:rowOff>
    </xdr:to>
    <xdr:pic>
      <xdr:nvPicPr>
        <xdr:cNvPr id="18" name="图片 17" descr="34d55735caf8861e6c38d33e8f8c0d2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rcRect t="24964"/>
        <a:stretch>
          <a:fillRect/>
        </a:stretch>
      </xdr:blipFill>
      <xdr:spPr>
        <a:xfrm>
          <a:off x="2647950" y="14836775"/>
          <a:ext cx="738505" cy="846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69850</xdr:colOff>
      <xdr:row>13</xdr:row>
      <xdr:rowOff>22225</xdr:rowOff>
    </xdr:from>
    <xdr:to>
      <xdr:col>6</xdr:col>
      <xdr:colOff>704215</xdr:colOff>
      <xdr:row>13</xdr:row>
      <xdr:rowOff>834390</xdr:rowOff>
    </xdr:to>
    <xdr:pic>
      <xdr:nvPicPr>
        <xdr:cNvPr id="19" name="图片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686050" y="11122025"/>
          <a:ext cx="634365" cy="812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84455</xdr:colOff>
      <xdr:row>15</xdr:row>
      <xdr:rowOff>22860</xdr:rowOff>
    </xdr:from>
    <xdr:to>
      <xdr:col>7</xdr:col>
      <xdr:colOff>15875</xdr:colOff>
      <xdr:row>15</xdr:row>
      <xdr:rowOff>905510</xdr:rowOff>
    </xdr:to>
    <xdr:pic>
      <xdr:nvPicPr>
        <xdr:cNvPr id="20" name="图片 19" descr="微信图片_20240102091708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rcRect l="16753" t="57670" r="48460" b="22727"/>
        <a:stretch>
          <a:fillRect/>
        </a:stretch>
      </xdr:blipFill>
      <xdr:spPr>
        <a:xfrm>
          <a:off x="2700655" y="12976860"/>
          <a:ext cx="674370" cy="882650"/>
        </a:xfrm>
        <a:prstGeom prst="rect">
          <a:avLst/>
        </a:prstGeom>
      </xdr:spPr>
    </xdr:pic>
    <xdr:clientData/>
  </xdr:twoCellAnchor>
  <xdr:twoCellAnchor editAs="oneCell">
    <xdr:from>
      <xdr:col>6</xdr:col>
      <xdr:colOff>64770</xdr:colOff>
      <xdr:row>12</xdr:row>
      <xdr:rowOff>19050</xdr:rowOff>
    </xdr:from>
    <xdr:to>
      <xdr:col>7</xdr:col>
      <xdr:colOff>17145</xdr:colOff>
      <xdr:row>12</xdr:row>
      <xdr:rowOff>892175</xdr:rowOff>
    </xdr:to>
    <xdr:pic>
      <xdr:nvPicPr>
        <xdr:cNvPr id="21" name="图片 20" descr="微信图片_20240102091708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rcRect l="19090" t="37784" r="47162" b="46780"/>
        <a:stretch>
          <a:fillRect/>
        </a:stretch>
      </xdr:blipFill>
      <xdr:spPr>
        <a:xfrm>
          <a:off x="2680970" y="10191750"/>
          <a:ext cx="695325" cy="873125"/>
        </a:xfrm>
        <a:prstGeom prst="rect">
          <a:avLst/>
        </a:prstGeom>
      </xdr:spPr>
    </xdr:pic>
    <xdr:clientData/>
  </xdr:twoCellAnchor>
  <xdr:twoCellAnchor editAs="oneCell">
    <xdr:from>
      <xdr:col>5</xdr:col>
      <xdr:colOff>476250</xdr:colOff>
      <xdr:row>14</xdr:row>
      <xdr:rowOff>161925</xdr:rowOff>
    </xdr:from>
    <xdr:to>
      <xdr:col>7</xdr:col>
      <xdr:colOff>26670</xdr:colOff>
      <xdr:row>14</xdr:row>
      <xdr:rowOff>795655</xdr:rowOff>
    </xdr:to>
    <xdr:pic>
      <xdr:nvPicPr>
        <xdr:cNvPr id="22" name="图片 2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rcRect t="3391" b="7358"/>
        <a:stretch>
          <a:fillRect/>
        </a:stretch>
      </xdr:blipFill>
      <xdr:spPr>
        <a:xfrm>
          <a:off x="2476500" y="12188825"/>
          <a:ext cx="909320" cy="6337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12700</xdr:colOff>
      <xdr:row>31</xdr:row>
      <xdr:rowOff>5715</xdr:rowOff>
    </xdr:from>
    <xdr:to>
      <xdr:col>7</xdr:col>
      <xdr:colOff>64770</xdr:colOff>
      <xdr:row>31</xdr:row>
      <xdr:rowOff>901700</xdr:rowOff>
    </xdr:to>
    <xdr:pic>
      <xdr:nvPicPr>
        <xdr:cNvPr id="23" name="图片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2628900" y="26993215"/>
          <a:ext cx="795020" cy="8959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31115</xdr:colOff>
      <xdr:row>31</xdr:row>
      <xdr:rowOff>917575</xdr:rowOff>
    </xdr:from>
    <xdr:to>
      <xdr:col>7</xdr:col>
      <xdr:colOff>10160</xdr:colOff>
      <xdr:row>32</xdr:row>
      <xdr:rowOff>899160</xdr:rowOff>
    </xdr:to>
    <xdr:pic>
      <xdr:nvPicPr>
        <xdr:cNvPr id="24" name="图片 23" descr="微信图片_2024030610463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2647315" y="27905075"/>
          <a:ext cx="721995" cy="9086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EU41"/>
  <sheetViews>
    <sheetView tabSelected="1" workbookViewId="0">
      <pane ySplit="3" topLeftCell="A4" activePane="bottomLeft" state="frozen"/>
      <selection pane="bottomLeft" activeCell="Y5" sqref="Y5"/>
    </sheetView>
  </sheetViews>
  <sheetFormatPr defaultColWidth="9.77734375" defaultRowHeight="12" x14ac:dyDescent="0.25"/>
  <cols>
    <col min="1" max="1" width="5.109375" style="32" customWidth="1"/>
    <col min="2" max="2" width="19.21875" style="33" customWidth="1"/>
    <col min="3" max="3" width="8.77734375" style="33" customWidth="1"/>
    <col min="4" max="4" width="6.109375" style="32" customWidth="1"/>
    <col min="5" max="5" width="10.44140625" style="33" customWidth="1"/>
    <col min="6" max="6" width="14.77734375" style="33" customWidth="1"/>
    <col min="7" max="7" width="12.44140625" style="31" customWidth="1"/>
    <col min="8" max="16" width="7.5546875" style="32" hidden="1" customWidth="1"/>
    <col min="17" max="17" width="4.77734375" style="32" hidden="1" customWidth="1"/>
    <col min="18" max="20" width="7.77734375" style="32" customWidth="1"/>
    <col min="21" max="21" width="11" style="32" customWidth="1"/>
    <col min="22" max="22" width="9.6640625" style="32" customWidth="1"/>
    <col min="23" max="23" width="11" style="32" customWidth="1"/>
    <col min="24" max="16358" width="9.77734375" style="31"/>
    <col min="16359" max="16384" width="9.77734375" style="34"/>
  </cols>
  <sheetData>
    <row r="1" spans="1:23 16359:16375" s="31" customFormat="1" ht="31.05" customHeight="1" x14ac:dyDescent="0.25">
      <c r="A1" s="44" t="s">
        <v>159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EE1" s="34"/>
      <c r="XEF1" s="34"/>
      <c r="XEG1" s="34"/>
      <c r="XEH1" s="34"/>
      <c r="XEI1" s="34"/>
      <c r="XEJ1" s="34"/>
      <c r="XEK1" s="34"/>
      <c r="XEL1" s="34"/>
      <c r="XEM1" s="34"/>
      <c r="XEN1" s="34"/>
      <c r="XEO1" s="34"/>
      <c r="XEP1" s="34"/>
      <c r="XEQ1" s="34"/>
      <c r="XER1" s="34"/>
      <c r="XES1" s="34"/>
      <c r="XET1" s="34"/>
      <c r="XEU1" s="34"/>
    </row>
    <row r="2" spans="1:23 16359:16375" s="31" customFormat="1" ht="30.6" customHeight="1" x14ac:dyDescent="0.25">
      <c r="A2" s="45" t="s">
        <v>0</v>
      </c>
      <c r="B2" s="45" t="s">
        <v>1</v>
      </c>
      <c r="C2" s="46" t="s">
        <v>2</v>
      </c>
      <c r="D2" s="47" t="s">
        <v>3</v>
      </c>
      <c r="E2" s="45" t="s">
        <v>4</v>
      </c>
      <c r="F2" s="45" t="s">
        <v>5</v>
      </c>
      <c r="G2" s="45" t="s">
        <v>6</v>
      </c>
      <c r="H2" s="48" t="s">
        <v>7</v>
      </c>
      <c r="I2" s="48"/>
      <c r="J2" s="48"/>
      <c r="K2" s="48"/>
      <c r="L2" s="48"/>
      <c r="M2" s="48"/>
      <c r="N2" s="48"/>
      <c r="O2" s="48"/>
      <c r="P2" s="48"/>
      <c r="Q2" s="48"/>
      <c r="R2" s="49" t="s">
        <v>8</v>
      </c>
      <c r="S2" s="50" t="s">
        <v>160</v>
      </c>
      <c r="T2" s="51" t="s">
        <v>161</v>
      </c>
      <c r="U2" s="45" t="s">
        <v>10</v>
      </c>
      <c r="V2" s="45" t="s">
        <v>11</v>
      </c>
      <c r="W2" s="45" t="s">
        <v>12</v>
      </c>
      <c r="XEE2" s="34"/>
      <c r="XEF2" s="34"/>
      <c r="XEG2" s="34"/>
      <c r="XEH2" s="34"/>
      <c r="XEI2" s="34"/>
      <c r="XEJ2" s="34"/>
      <c r="XEK2" s="34"/>
      <c r="XEL2" s="34"/>
      <c r="XEM2" s="34"/>
      <c r="XEN2" s="34"/>
      <c r="XEO2" s="34"/>
      <c r="XEP2" s="34"/>
      <c r="XEQ2" s="34"/>
      <c r="XER2" s="34"/>
      <c r="XES2" s="34"/>
      <c r="XET2" s="34"/>
      <c r="XEU2" s="34"/>
    </row>
    <row r="3" spans="1:23 16359:16375" s="31" customFormat="1" ht="40.049999999999997" customHeight="1" x14ac:dyDescent="0.25">
      <c r="A3" s="45"/>
      <c r="B3" s="45"/>
      <c r="C3" s="46"/>
      <c r="D3" s="47"/>
      <c r="E3" s="45"/>
      <c r="F3" s="45"/>
      <c r="G3" s="45"/>
      <c r="H3" s="52" t="s">
        <v>13</v>
      </c>
      <c r="I3" s="52" t="s">
        <v>14</v>
      </c>
      <c r="J3" s="53" t="s">
        <v>15</v>
      </c>
      <c r="K3" s="52" t="s">
        <v>14</v>
      </c>
      <c r="L3" s="53" t="s">
        <v>16</v>
      </c>
      <c r="M3" s="52" t="s">
        <v>14</v>
      </c>
      <c r="N3" s="52" t="s">
        <v>17</v>
      </c>
      <c r="O3" s="52" t="s">
        <v>14</v>
      </c>
      <c r="P3" s="53" t="s">
        <v>18</v>
      </c>
      <c r="Q3" s="52" t="s">
        <v>14</v>
      </c>
      <c r="R3" s="49"/>
      <c r="S3" s="50"/>
      <c r="T3" s="51"/>
      <c r="U3" s="45"/>
      <c r="V3" s="45"/>
      <c r="W3" s="45"/>
    </row>
    <row r="4" spans="1:23 16359:16375" s="31" customFormat="1" ht="61.05" customHeight="1" x14ac:dyDescent="0.25">
      <c r="A4" s="54">
        <v>1</v>
      </c>
      <c r="B4" s="55" t="s">
        <v>19</v>
      </c>
      <c r="C4" s="55" t="s">
        <v>20</v>
      </c>
      <c r="D4" s="54" t="s">
        <v>21</v>
      </c>
      <c r="E4" s="55" t="s">
        <v>22</v>
      </c>
      <c r="F4" s="55" t="s">
        <v>23</v>
      </c>
      <c r="G4" s="55" t="str">
        <f>_xlfn.DISPIMG("ID_FC53050454B94B0698A80B364B6CC136",1)</f>
        <v>=DISPIMG("ID_FC53050454B94B0698A80B364B6CC136",1)</v>
      </c>
      <c r="H4" s="55"/>
      <c r="I4" s="55">
        <f>H4*S4</f>
        <v>0</v>
      </c>
      <c r="J4" s="55"/>
      <c r="K4" s="55">
        <f>J4*S4</f>
        <v>0</v>
      </c>
      <c r="L4" s="55"/>
      <c r="M4" s="55">
        <f>L4*S4</f>
        <v>0</v>
      </c>
      <c r="N4" s="54">
        <v>20</v>
      </c>
      <c r="O4" s="54">
        <f>N4*S4</f>
        <v>0</v>
      </c>
      <c r="P4" s="54">
        <v>13</v>
      </c>
      <c r="Q4" s="54">
        <f>P4*S4</f>
        <v>0</v>
      </c>
      <c r="R4" s="54">
        <f>H4+J4+L4+N4+P4</f>
        <v>33</v>
      </c>
      <c r="S4" s="56"/>
      <c r="T4" s="56">
        <f>SUM(R4*S4)</f>
        <v>0</v>
      </c>
      <c r="U4" s="54" t="s">
        <v>24</v>
      </c>
      <c r="V4" s="54" t="s">
        <v>25</v>
      </c>
      <c r="W4" s="54" t="s">
        <v>25</v>
      </c>
      <c r="XEE4" s="34"/>
      <c r="XEF4" s="34"/>
      <c r="XEG4" s="34"/>
      <c r="XEH4" s="34"/>
      <c r="XEI4" s="34"/>
      <c r="XEJ4" s="34"/>
      <c r="XEK4" s="34"/>
      <c r="XEL4" s="34"/>
      <c r="XEM4" s="34"/>
      <c r="XEN4" s="34"/>
      <c r="XEO4" s="34"/>
      <c r="XEP4" s="34"/>
      <c r="XEQ4" s="34"/>
      <c r="XER4" s="34"/>
      <c r="XES4" s="34"/>
      <c r="XET4" s="34"/>
      <c r="XEU4" s="34"/>
    </row>
    <row r="5" spans="1:23 16359:16375" ht="61.05" customHeight="1" x14ac:dyDescent="0.25">
      <c r="A5" s="54">
        <v>2</v>
      </c>
      <c r="B5" s="55" t="s">
        <v>26</v>
      </c>
      <c r="C5" s="55" t="s">
        <v>27</v>
      </c>
      <c r="D5" s="54" t="s">
        <v>21</v>
      </c>
      <c r="E5" s="55" t="s">
        <v>28</v>
      </c>
      <c r="F5" s="55" t="s">
        <v>29</v>
      </c>
      <c r="G5" s="54" t="str">
        <f>_xlfn.DISPIMG("ID_E38D7901093243CC9DB2853990D9560B",1)</f>
        <v>=DISPIMG("ID_E38D7901093243CC9DB2853990D9560B",1)</v>
      </c>
      <c r="H5" s="54"/>
      <c r="I5" s="55">
        <f t="shared" ref="I5:I39" si="0">H5*S5</f>
        <v>0</v>
      </c>
      <c r="J5" s="54"/>
      <c r="K5" s="55">
        <f t="shared" ref="K5:K39" si="1">J5*S5</f>
        <v>0</v>
      </c>
      <c r="L5" s="54"/>
      <c r="M5" s="55">
        <f t="shared" ref="M5:M39" si="2">L5*S5</f>
        <v>0</v>
      </c>
      <c r="N5" s="54">
        <v>10</v>
      </c>
      <c r="O5" s="54">
        <f t="shared" ref="O5:O39" si="3">N5*S5</f>
        <v>0</v>
      </c>
      <c r="P5" s="54">
        <v>13</v>
      </c>
      <c r="Q5" s="54">
        <f t="shared" ref="Q5:Q39" si="4">P5*S5</f>
        <v>0</v>
      </c>
      <c r="R5" s="54">
        <f t="shared" ref="R5:R39" si="5">H5+J5+L5+N5+P5</f>
        <v>23</v>
      </c>
      <c r="S5" s="56"/>
      <c r="T5" s="56">
        <f t="shared" ref="T5:T39" si="6">SUM(R5*S5)</f>
        <v>0</v>
      </c>
      <c r="U5" s="54" t="s">
        <v>24</v>
      </c>
      <c r="V5" s="54" t="s">
        <v>25</v>
      </c>
      <c r="W5" s="54" t="s">
        <v>25</v>
      </c>
    </row>
    <row r="6" spans="1:23 16359:16375" ht="61.05" customHeight="1" x14ac:dyDescent="0.25">
      <c r="A6" s="54">
        <v>3</v>
      </c>
      <c r="B6" s="55" t="s">
        <v>30</v>
      </c>
      <c r="C6" s="55" t="s">
        <v>31</v>
      </c>
      <c r="D6" s="55" t="s">
        <v>21</v>
      </c>
      <c r="E6" s="55" t="s">
        <v>32</v>
      </c>
      <c r="F6" s="55" t="s">
        <v>33</v>
      </c>
      <c r="G6" s="54" t="str">
        <f>_xlfn.DISPIMG("ID_983032E67F304848AE38B37D42DE5B7A",1)</f>
        <v>=DISPIMG("ID_983032E67F304848AE38B37D42DE5B7A",1)</v>
      </c>
      <c r="H6" s="57">
        <v>75</v>
      </c>
      <c r="I6" s="55">
        <f t="shared" si="0"/>
        <v>0</v>
      </c>
      <c r="J6" s="58"/>
      <c r="K6" s="55">
        <f t="shared" si="1"/>
        <v>0</v>
      </c>
      <c r="L6" s="58"/>
      <c r="M6" s="55">
        <f t="shared" si="2"/>
        <v>0</v>
      </c>
      <c r="N6" s="57"/>
      <c r="O6" s="54">
        <f t="shared" si="3"/>
        <v>0</v>
      </c>
      <c r="P6" s="58"/>
      <c r="Q6" s="54">
        <f t="shared" si="4"/>
        <v>0</v>
      </c>
      <c r="R6" s="54">
        <f t="shared" si="5"/>
        <v>75</v>
      </c>
      <c r="S6" s="56"/>
      <c r="T6" s="56">
        <f t="shared" si="6"/>
        <v>0</v>
      </c>
      <c r="U6" s="54" t="s">
        <v>24</v>
      </c>
      <c r="V6" s="54" t="s">
        <v>24</v>
      </c>
      <c r="W6" s="54" t="s">
        <v>24</v>
      </c>
    </row>
    <row r="7" spans="1:23 16359:16375" ht="61.05" customHeight="1" x14ac:dyDescent="0.25">
      <c r="A7" s="54">
        <v>4</v>
      </c>
      <c r="B7" s="55" t="s">
        <v>34</v>
      </c>
      <c r="C7" s="55" t="s">
        <v>31</v>
      </c>
      <c r="D7" s="55" t="s">
        <v>21</v>
      </c>
      <c r="E7" s="55" t="s">
        <v>35</v>
      </c>
      <c r="F7" s="55" t="s">
        <v>36</v>
      </c>
      <c r="G7" s="55"/>
      <c r="H7" s="57">
        <v>75</v>
      </c>
      <c r="I7" s="55">
        <f t="shared" si="0"/>
        <v>0</v>
      </c>
      <c r="J7" s="58"/>
      <c r="K7" s="55">
        <f t="shared" si="1"/>
        <v>0</v>
      </c>
      <c r="L7" s="58"/>
      <c r="M7" s="55">
        <f t="shared" si="2"/>
        <v>0</v>
      </c>
      <c r="N7" s="57"/>
      <c r="O7" s="54">
        <f t="shared" si="3"/>
        <v>0</v>
      </c>
      <c r="P7" s="58"/>
      <c r="Q7" s="54">
        <f t="shared" si="4"/>
        <v>0</v>
      </c>
      <c r="R7" s="54">
        <f t="shared" si="5"/>
        <v>75</v>
      </c>
      <c r="S7" s="56"/>
      <c r="T7" s="56">
        <f t="shared" si="6"/>
        <v>0</v>
      </c>
      <c r="U7" s="54" t="s">
        <v>24</v>
      </c>
      <c r="V7" s="54" t="s">
        <v>24</v>
      </c>
      <c r="W7" s="54" t="s">
        <v>25</v>
      </c>
    </row>
    <row r="8" spans="1:23 16359:16375" ht="61.05" customHeight="1" x14ac:dyDescent="0.25">
      <c r="A8" s="54">
        <v>5</v>
      </c>
      <c r="B8" s="55" t="s">
        <v>37</v>
      </c>
      <c r="C8" s="55" t="s">
        <v>31</v>
      </c>
      <c r="D8" s="55" t="s">
        <v>21</v>
      </c>
      <c r="E8" s="55" t="s">
        <v>38</v>
      </c>
      <c r="F8" s="55" t="s">
        <v>39</v>
      </c>
      <c r="G8" s="54" t="str">
        <f>_xlfn.DISPIMG("ID_CC836E12ACD0439E8726914CFA4359CF",1)</f>
        <v>=DISPIMG("ID_CC836E12ACD0439E8726914CFA4359CF",1)</v>
      </c>
      <c r="H8" s="57">
        <v>44</v>
      </c>
      <c r="I8" s="55">
        <f t="shared" si="0"/>
        <v>0</v>
      </c>
      <c r="J8" s="58"/>
      <c r="K8" s="55">
        <f t="shared" si="1"/>
        <v>0</v>
      </c>
      <c r="L8" s="58"/>
      <c r="M8" s="55">
        <f t="shared" si="2"/>
        <v>0</v>
      </c>
      <c r="N8" s="57"/>
      <c r="O8" s="54">
        <f t="shared" si="3"/>
        <v>0</v>
      </c>
      <c r="P8" s="58"/>
      <c r="Q8" s="54">
        <f t="shared" si="4"/>
        <v>0</v>
      </c>
      <c r="R8" s="54">
        <f t="shared" si="5"/>
        <v>44</v>
      </c>
      <c r="S8" s="56"/>
      <c r="T8" s="56">
        <f t="shared" si="6"/>
        <v>0</v>
      </c>
      <c r="U8" s="54" t="s">
        <v>24</v>
      </c>
      <c r="V8" s="54" t="s">
        <v>24</v>
      </c>
      <c r="W8" s="54" t="s">
        <v>25</v>
      </c>
    </row>
    <row r="9" spans="1:23 16359:16375" ht="61.05" customHeight="1" x14ac:dyDescent="0.25">
      <c r="A9" s="54">
        <v>6</v>
      </c>
      <c r="B9" s="55" t="s">
        <v>40</v>
      </c>
      <c r="C9" s="55" t="s">
        <v>31</v>
      </c>
      <c r="D9" s="55" t="s">
        <v>21</v>
      </c>
      <c r="E9" s="55" t="s">
        <v>41</v>
      </c>
      <c r="F9" s="55" t="s">
        <v>42</v>
      </c>
      <c r="G9" s="54" t="str">
        <f>_xlfn.DISPIMG("ID_6FFBA7873CF541578AE45889A8331099",1)</f>
        <v>=DISPIMG("ID_6FFBA7873CF541578AE45889A8331099",1)</v>
      </c>
      <c r="H9" s="57">
        <v>31</v>
      </c>
      <c r="I9" s="55">
        <f t="shared" si="0"/>
        <v>0</v>
      </c>
      <c r="J9" s="58"/>
      <c r="K9" s="55">
        <f t="shared" si="1"/>
        <v>0</v>
      </c>
      <c r="L9" s="58"/>
      <c r="M9" s="55">
        <f t="shared" si="2"/>
        <v>0</v>
      </c>
      <c r="N9" s="57"/>
      <c r="O9" s="54">
        <f t="shared" si="3"/>
        <v>0</v>
      </c>
      <c r="P9" s="58"/>
      <c r="Q9" s="54">
        <f t="shared" si="4"/>
        <v>0</v>
      </c>
      <c r="R9" s="54">
        <f t="shared" si="5"/>
        <v>31</v>
      </c>
      <c r="S9" s="56"/>
      <c r="T9" s="56">
        <f t="shared" si="6"/>
        <v>0</v>
      </c>
      <c r="U9" s="54" t="s">
        <v>24</v>
      </c>
      <c r="V9" s="54" t="s">
        <v>24</v>
      </c>
      <c r="W9" s="54" t="s">
        <v>25</v>
      </c>
    </row>
    <row r="10" spans="1:23 16359:16375" ht="61.05" customHeight="1" x14ac:dyDescent="0.25">
      <c r="A10" s="54">
        <v>7</v>
      </c>
      <c r="B10" s="55" t="s">
        <v>43</v>
      </c>
      <c r="C10" s="55" t="s">
        <v>31</v>
      </c>
      <c r="D10" s="55" t="s">
        <v>21</v>
      </c>
      <c r="E10" s="55" t="s">
        <v>44</v>
      </c>
      <c r="F10" s="55" t="s">
        <v>45</v>
      </c>
      <c r="G10" s="54"/>
      <c r="H10" s="57">
        <v>40</v>
      </c>
      <c r="I10" s="55">
        <f t="shared" si="0"/>
        <v>0</v>
      </c>
      <c r="J10" s="58"/>
      <c r="K10" s="55">
        <f t="shared" si="1"/>
        <v>0</v>
      </c>
      <c r="L10" s="58"/>
      <c r="M10" s="55">
        <f t="shared" si="2"/>
        <v>0</v>
      </c>
      <c r="N10" s="57"/>
      <c r="O10" s="54">
        <f t="shared" si="3"/>
        <v>0</v>
      </c>
      <c r="P10" s="58"/>
      <c r="Q10" s="54">
        <f t="shared" si="4"/>
        <v>0</v>
      </c>
      <c r="R10" s="54">
        <f t="shared" si="5"/>
        <v>40</v>
      </c>
      <c r="S10" s="56"/>
      <c r="T10" s="56">
        <f t="shared" si="6"/>
        <v>0</v>
      </c>
      <c r="U10" s="54" t="s">
        <v>25</v>
      </c>
      <c r="V10" s="54" t="s">
        <v>24</v>
      </c>
      <c r="W10" s="54" t="s">
        <v>25</v>
      </c>
    </row>
    <row r="11" spans="1:23 16359:16375" ht="61.05" customHeight="1" x14ac:dyDescent="0.25">
      <c r="A11" s="54">
        <v>8</v>
      </c>
      <c r="B11" s="55" t="s">
        <v>46</v>
      </c>
      <c r="C11" s="55" t="s">
        <v>47</v>
      </c>
      <c r="D11" s="55" t="s">
        <v>21</v>
      </c>
      <c r="E11" s="55" t="s">
        <v>35</v>
      </c>
      <c r="F11" s="55" t="s">
        <v>48</v>
      </c>
      <c r="G11" s="54"/>
      <c r="H11" s="57">
        <v>44</v>
      </c>
      <c r="I11" s="55">
        <f t="shared" si="0"/>
        <v>0</v>
      </c>
      <c r="J11" s="58"/>
      <c r="K11" s="55">
        <f t="shared" si="1"/>
        <v>0</v>
      </c>
      <c r="L11" s="58"/>
      <c r="M11" s="55">
        <f t="shared" si="2"/>
        <v>0</v>
      </c>
      <c r="N11" s="57"/>
      <c r="O11" s="54">
        <f t="shared" si="3"/>
        <v>0</v>
      </c>
      <c r="P11" s="58"/>
      <c r="Q11" s="54">
        <f t="shared" si="4"/>
        <v>0</v>
      </c>
      <c r="R11" s="54">
        <f t="shared" si="5"/>
        <v>44</v>
      </c>
      <c r="S11" s="56"/>
      <c r="T11" s="56">
        <f t="shared" si="6"/>
        <v>0</v>
      </c>
      <c r="U11" s="54" t="s">
        <v>24</v>
      </c>
      <c r="V11" s="54" t="s">
        <v>24</v>
      </c>
      <c r="W11" s="54" t="s">
        <v>25</v>
      </c>
    </row>
    <row r="12" spans="1:23 16359:16375" ht="61.05" customHeight="1" x14ac:dyDescent="0.25">
      <c r="A12" s="54">
        <v>9</v>
      </c>
      <c r="B12" s="55" t="s">
        <v>49</v>
      </c>
      <c r="C12" s="55" t="s">
        <v>47</v>
      </c>
      <c r="D12" s="55" t="s">
        <v>21</v>
      </c>
      <c r="E12" s="55" t="s">
        <v>50</v>
      </c>
      <c r="F12" s="55" t="s">
        <v>51</v>
      </c>
      <c r="G12" s="54" t="str">
        <f>_xlfn.DISPIMG("ID_0B6F7FFF6320499E8ECA7DFAF33241B8",1)</f>
        <v>=DISPIMG("ID_0B6F7FFF6320499E8ECA7DFAF33241B8",1)</v>
      </c>
      <c r="H12" s="57">
        <v>44</v>
      </c>
      <c r="I12" s="55">
        <f t="shared" si="0"/>
        <v>0</v>
      </c>
      <c r="J12" s="58"/>
      <c r="K12" s="55">
        <f t="shared" si="1"/>
        <v>0</v>
      </c>
      <c r="L12" s="58"/>
      <c r="M12" s="55">
        <f t="shared" si="2"/>
        <v>0</v>
      </c>
      <c r="N12" s="57"/>
      <c r="O12" s="54">
        <f t="shared" si="3"/>
        <v>0</v>
      </c>
      <c r="P12" s="58"/>
      <c r="Q12" s="54">
        <f t="shared" si="4"/>
        <v>0</v>
      </c>
      <c r="R12" s="54">
        <f t="shared" si="5"/>
        <v>44</v>
      </c>
      <c r="S12" s="56"/>
      <c r="T12" s="56">
        <f t="shared" si="6"/>
        <v>0</v>
      </c>
      <c r="U12" s="54" t="s">
        <v>24</v>
      </c>
      <c r="V12" s="54" t="s">
        <v>24</v>
      </c>
      <c r="W12" s="54" t="s">
        <v>25</v>
      </c>
    </row>
    <row r="13" spans="1:23 16359:16375" ht="61.05" customHeight="1" x14ac:dyDescent="0.25">
      <c r="A13" s="54">
        <v>10</v>
      </c>
      <c r="B13" s="55" t="s">
        <v>52</v>
      </c>
      <c r="C13" s="55" t="s">
        <v>47</v>
      </c>
      <c r="D13" s="55" t="s">
        <v>53</v>
      </c>
      <c r="E13" s="55" t="s">
        <v>35</v>
      </c>
      <c r="F13" s="55" t="s">
        <v>54</v>
      </c>
      <c r="G13" s="54"/>
      <c r="H13" s="57">
        <v>44</v>
      </c>
      <c r="I13" s="55">
        <f t="shared" si="0"/>
        <v>0</v>
      </c>
      <c r="J13" s="58"/>
      <c r="K13" s="55">
        <f t="shared" si="1"/>
        <v>0</v>
      </c>
      <c r="L13" s="58"/>
      <c r="M13" s="55">
        <f t="shared" si="2"/>
        <v>0</v>
      </c>
      <c r="N13" s="57"/>
      <c r="O13" s="54">
        <f t="shared" si="3"/>
        <v>0</v>
      </c>
      <c r="P13" s="58"/>
      <c r="Q13" s="54">
        <f t="shared" si="4"/>
        <v>0</v>
      </c>
      <c r="R13" s="54">
        <f t="shared" si="5"/>
        <v>44</v>
      </c>
      <c r="S13" s="56"/>
      <c r="T13" s="56">
        <f t="shared" si="6"/>
        <v>0</v>
      </c>
      <c r="U13" s="54" t="s">
        <v>24</v>
      </c>
      <c r="V13" s="54" t="s">
        <v>24</v>
      </c>
      <c r="W13" s="54" t="s">
        <v>25</v>
      </c>
    </row>
    <row r="14" spans="1:23 16359:16375" ht="61.05" customHeight="1" x14ac:dyDescent="0.25">
      <c r="A14" s="54">
        <v>11</v>
      </c>
      <c r="B14" s="55" t="s">
        <v>55</v>
      </c>
      <c r="C14" s="55" t="s">
        <v>47</v>
      </c>
      <c r="D14" s="55" t="s">
        <v>21</v>
      </c>
      <c r="E14" s="55" t="s">
        <v>56</v>
      </c>
      <c r="F14" s="55" t="s">
        <v>42</v>
      </c>
      <c r="G14" s="54" t="str">
        <f>_xlfn.DISPIMG("ID_4F33860D048B4B57BF8A2F1C3E7F3520",1)</f>
        <v>=DISPIMG("ID_4F33860D048B4B57BF8A2F1C3E7F3520",1)</v>
      </c>
      <c r="H14" s="57">
        <v>44</v>
      </c>
      <c r="I14" s="55">
        <f t="shared" si="0"/>
        <v>0</v>
      </c>
      <c r="J14" s="58"/>
      <c r="K14" s="55">
        <f t="shared" si="1"/>
        <v>0</v>
      </c>
      <c r="L14" s="58"/>
      <c r="M14" s="55">
        <f t="shared" si="2"/>
        <v>0</v>
      </c>
      <c r="N14" s="57"/>
      <c r="O14" s="54">
        <f t="shared" si="3"/>
        <v>0</v>
      </c>
      <c r="P14" s="58"/>
      <c r="Q14" s="54">
        <f t="shared" si="4"/>
        <v>0</v>
      </c>
      <c r="R14" s="54">
        <f t="shared" si="5"/>
        <v>44</v>
      </c>
      <c r="S14" s="56"/>
      <c r="T14" s="56">
        <f t="shared" si="6"/>
        <v>0</v>
      </c>
      <c r="U14" s="54" t="s">
        <v>25</v>
      </c>
      <c r="V14" s="54" t="s">
        <v>24</v>
      </c>
      <c r="W14" s="54" t="s">
        <v>25</v>
      </c>
    </row>
    <row r="15" spans="1:23 16359:16375" ht="61.05" customHeight="1" x14ac:dyDescent="0.25">
      <c r="A15" s="54">
        <v>12</v>
      </c>
      <c r="B15" s="55" t="s">
        <v>57</v>
      </c>
      <c r="C15" s="55" t="s">
        <v>58</v>
      </c>
      <c r="D15" s="55" t="s">
        <v>21</v>
      </c>
      <c r="E15" s="55" t="s">
        <v>59</v>
      </c>
      <c r="F15" s="55" t="s">
        <v>60</v>
      </c>
      <c r="G15" s="59" t="str">
        <f>_xlfn.DISPIMG("ID_F5FF66D830274182950602BE8003810A",1)</f>
        <v>=DISPIMG("ID_F5FF66D830274182950602BE8003810A",1)</v>
      </c>
      <c r="H15" s="59">
        <v>40</v>
      </c>
      <c r="I15" s="55">
        <f t="shared" si="0"/>
        <v>0</v>
      </c>
      <c r="J15" s="58"/>
      <c r="K15" s="55">
        <f t="shared" si="1"/>
        <v>0</v>
      </c>
      <c r="L15" s="58"/>
      <c r="M15" s="55">
        <f t="shared" si="2"/>
        <v>0</v>
      </c>
      <c r="N15" s="59"/>
      <c r="O15" s="54">
        <f t="shared" si="3"/>
        <v>0</v>
      </c>
      <c r="P15" s="58"/>
      <c r="Q15" s="54">
        <f t="shared" si="4"/>
        <v>0</v>
      </c>
      <c r="R15" s="54">
        <f t="shared" si="5"/>
        <v>40</v>
      </c>
      <c r="S15" s="56"/>
      <c r="T15" s="56">
        <f t="shared" si="6"/>
        <v>0</v>
      </c>
      <c r="U15" s="54" t="s">
        <v>24</v>
      </c>
      <c r="V15" s="54" t="s">
        <v>25</v>
      </c>
      <c r="W15" s="54" t="s">
        <v>24</v>
      </c>
    </row>
    <row r="16" spans="1:23 16359:16375" ht="61.05" customHeight="1" x14ac:dyDescent="0.25">
      <c r="A16" s="54">
        <v>13</v>
      </c>
      <c r="B16" s="55" t="s">
        <v>61</v>
      </c>
      <c r="C16" s="55" t="s">
        <v>58</v>
      </c>
      <c r="D16" s="55" t="s">
        <v>21</v>
      </c>
      <c r="E16" s="55" t="s">
        <v>59</v>
      </c>
      <c r="F16" s="55" t="s">
        <v>60</v>
      </c>
      <c r="G16" s="59" t="str">
        <f>_xlfn.DISPIMG("ID_F9C352A297E549DFBDB01A45A3BBBB9E",1)</f>
        <v>=DISPIMG("ID_F9C352A297E549DFBDB01A45A3BBBB9E",1)</v>
      </c>
      <c r="H16" s="59">
        <v>40</v>
      </c>
      <c r="I16" s="55">
        <f t="shared" si="0"/>
        <v>0</v>
      </c>
      <c r="J16" s="58"/>
      <c r="K16" s="55">
        <f t="shared" si="1"/>
        <v>0</v>
      </c>
      <c r="L16" s="58"/>
      <c r="M16" s="55">
        <f t="shared" si="2"/>
        <v>0</v>
      </c>
      <c r="N16" s="59"/>
      <c r="O16" s="54">
        <f t="shared" si="3"/>
        <v>0</v>
      </c>
      <c r="P16" s="58"/>
      <c r="Q16" s="54">
        <f t="shared" si="4"/>
        <v>0</v>
      </c>
      <c r="R16" s="54">
        <f t="shared" si="5"/>
        <v>40</v>
      </c>
      <c r="S16" s="56"/>
      <c r="T16" s="56">
        <f t="shared" si="6"/>
        <v>0</v>
      </c>
      <c r="U16" s="54" t="s">
        <v>24</v>
      </c>
      <c r="V16" s="54" t="s">
        <v>25</v>
      </c>
      <c r="W16" s="54" t="s">
        <v>24</v>
      </c>
    </row>
    <row r="17" spans="1:23" ht="61.05" customHeight="1" x14ac:dyDescent="0.25">
      <c r="A17" s="54">
        <v>14</v>
      </c>
      <c r="B17" s="55" t="s">
        <v>62</v>
      </c>
      <c r="C17" s="55" t="s">
        <v>58</v>
      </c>
      <c r="D17" s="55" t="s">
        <v>21</v>
      </c>
      <c r="E17" s="55" t="s">
        <v>59</v>
      </c>
      <c r="F17" s="55" t="s">
        <v>60</v>
      </c>
      <c r="G17" s="59" t="str">
        <f>_xlfn.DISPIMG("ID_731B6C0C90934D22BCC69DBCAA37EB0D",1)</f>
        <v>=DISPIMG("ID_731B6C0C90934D22BCC69DBCAA37EB0D",1)</v>
      </c>
      <c r="H17" s="59">
        <v>40</v>
      </c>
      <c r="I17" s="55">
        <f t="shared" si="0"/>
        <v>0</v>
      </c>
      <c r="J17" s="58"/>
      <c r="K17" s="55">
        <f t="shared" si="1"/>
        <v>0</v>
      </c>
      <c r="L17" s="58"/>
      <c r="M17" s="55">
        <f t="shared" si="2"/>
        <v>0</v>
      </c>
      <c r="N17" s="59"/>
      <c r="O17" s="54">
        <f t="shared" si="3"/>
        <v>0</v>
      </c>
      <c r="P17" s="58"/>
      <c r="Q17" s="54">
        <f t="shared" si="4"/>
        <v>0</v>
      </c>
      <c r="R17" s="54">
        <f t="shared" si="5"/>
        <v>40</v>
      </c>
      <c r="S17" s="56"/>
      <c r="T17" s="56">
        <f t="shared" si="6"/>
        <v>0</v>
      </c>
      <c r="U17" s="54" t="s">
        <v>24</v>
      </c>
      <c r="V17" s="54" t="s">
        <v>25</v>
      </c>
      <c r="W17" s="54" t="s">
        <v>24</v>
      </c>
    </row>
    <row r="18" spans="1:23" ht="61.05" customHeight="1" x14ac:dyDescent="0.25">
      <c r="A18" s="54">
        <v>15</v>
      </c>
      <c r="B18" s="55" t="s">
        <v>63</v>
      </c>
      <c r="C18" s="55" t="s">
        <v>58</v>
      </c>
      <c r="D18" s="55" t="s">
        <v>21</v>
      </c>
      <c r="E18" s="55" t="s">
        <v>59</v>
      </c>
      <c r="F18" s="55" t="s">
        <v>60</v>
      </c>
      <c r="G18" s="59" t="str">
        <f>_xlfn.DISPIMG("ID_279ACD99AD7640CAAF06CF3FB3B59AF6",1)</f>
        <v>=DISPIMG("ID_279ACD99AD7640CAAF06CF3FB3B59AF6",1)</v>
      </c>
      <c r="H18" s="57">
        <v>40</v>
      </c>
      <c r="I18" s="55">
        <f t="shared" si="0"/>
        <v>0</v>
      </c>
      <c r="J18" s="58"/>
      <c r="K18" s="55">
        <f t="shared" si="1"/>
        <v>0</v>
      </c>
      <c r="L18" s="58"/>
      <c r="M18" s="55">
        <f t="shared" si="2"/>
        <v>0</v>
      </c>
      <c r="N18" s="57"/>
      <c r="O18" s="54">
        <f t="shared" si="3"/>
        <v>0</v>
      </c>
      <c r="P18" s="58"/>
      <c r="Q18" s="54">
        <f t="shared" si="4"/>
        <v>0</v>
      </c>
      <c r="R18" s="54">
        <f t="shared" si="5"/>
        <v>40</v>
      </c>
      <c r="S18" s="56"/>
      <c r="T18" s="56">
        <f t="shared" si="6"/>
        <v>0</v>
      </c>
      <c r="U18" s="54" t="s">
        <v>24</v>
      </c>
      <c r="V18" s="54" t="s">
        <v>25</v>
      </c>
      <c r="W18" s="54" t="s">
        <v>24</v>
      </c>
    </row>
    <row r="19" spans="1:23" ht="61.05" customHeight="1" x14ac:dyDescent="0.25">
      <c r="A19" s="54">
        <v>16</v>
      </c>
      <c r="B19" s="55" t="s">
        <v>64</v>
      </c>
      <c r="C19" s="55" t="s">
        <v>58</v>
      </c>
      <c r="D19" s="55" t="s">
        <v>21</v>
      </c>
      <c r="E19" s="55" t="s">
        <v>65</v>
      </c>
      <c r="F19" s="55" t="s">
        <v>66</v>
      </c>
      <c r="G19" s="59" t="str">
        <f>_xlfn.DISPIMG("ID_F525D949320A4667839BD991B7482B33",1)</f>
        <v>=DISPIMG("ID_F525D949320A4667839BD991B7482B33",1)</v>
      </c>
      <c r="H19" s="59">
        <v>80</v>
      </c>
      <c r="I19" s="55">
        <f t="shared" si="0"/>
        <v>0</v>
      </c>
      <c r="J19" s="58"/>
      <c r="K19" s="55">
        <f t="shared" si="1"/>
        <v>0</v>
      </c>
      <c r="L19" s="58"/>
      <c r="M19" s="55">
        <f t="shared" si="2"/>
        <v>0</v>
      </c>
      <c r="N19" s="59"/>
      <c r="O19" s="54">
        <f t="shared" si="3"/>
        <v>0</v>
      </c>
      <c r="P19" s="58"/>
      <c r="Q19" s="54">
        <f t="shared" si="4"/>
        <v>0</v>
      </c>
      <c r="R19" s="54">
        <f t="shared" si="5"/>
        <v>80</v>
      </c>
      <c r="S19" s="56"/>
      <c r="T19" s="56">
        <f t="shared" si="6"/>
        <v>0</v>
      </c>
      <c r="U19" s="54" t="s">
        <v>24</v>
      </c>
      <c r="V19" s="54" t="s">
        <v>25</v>
      </c>
      <c r="W19" s="54" t="s">
        <v>24</v>
      </c>
    </row>
    <row r="20" spans="1:23" ht="61.05" customHeight="1" x14ac:dyDescent="0.25">
      <c r="A20" s="54">
        <v>17</v>
      </c>
      <c r="B20" s="55" t="s">
        <v>67</v>
      </c>
      <c r="C20" s="55" t="s">
        <v>58</v>
      </c>
      <c r="D20" s="55" t="s">
        <v>53</v>
      </c>
      <c r="E20" s="55" t="s">
        <v>68</v>
      </c>
      <c r="F20" s="55" t="s">
        <v>69</v>
      </c>
      <c r="G20" s="54"/>
      <c r="H20" s="59">
        <v>80</v>
      </c>
      <c r="I20" s="55">
        <f t="shared" si="0"/>
        <v>0</v>
      </c>
      <c r="J20" s="58"/>
      <c r="K20" s="55">
        <f t="shared" si="1"/>
        <v>0</v>
      </c>
      <c r="L20" s="58"/>
      <c r="M20" s="55">
        <f t="shared" si="2"/>
        <v>0</v>
      </c>
      <c r="N20" s="59"/>
      <c r="O20" s="54">
        <f t="shared" si="3"/>
        <v>0</v>
      </c>
      <c r="P20" s="58"/>
      <c r="Q20" s="54">
        <f t="shared" si="4"/>
        <v>0</v>
      </c>
      <c r="R20" s="54">
        <f t="shared" si="5"/>
        <v>80</v>
      </c>
      <c r="S20" s="56"/>
      <c r="T20" s="56">
        <f t="shared" si="6"/>
        <v>0</v>
      </c>
      <c r="U20" s="54" t="s">
        <v>24</v>
      </c>
      <c r="V20" s="54" t="s">
        <v>25</v>
      </c>
      <c r="W20" s="54" t="s">
        <v>24</v>
      </c>
    </row>
    <row r="21" spans="1:23" ht="61.05" customHeight="1" x14ac:dyDescent="0.25">
      <c r="A21" s="54">
        <v>18</v>
      </c>
      <c r="B21" s="55" t="s">
        <v>70</v>
      </c>
      <c r="C21" s="55" t="s">
        <v>58</v>
      </c>
      <c r="D21" s="55" t="s">
        <v>21</v>
      </c>
      <c r="E21" s="55" t="s">
        <v>71</v>
      </c>
      <c r="F21" s="55" t="s">
        <v>72</v>
      </c>
      <c r="G21" s="54" t="str">
        <f>_xlfn.DISPIMG("ID_799A99901C724E958F2F668C404CCA66",1)</f>
        <v>=DISPIMG("ID_799A99901C724E958F2F668C404CCA66",1)</v>
      </c>
      <c r="H21" s="57">
        <v>80</v>
      </c>
      <c r="I21" s="55">
        <f t="shared" si="0"/>
        <v>0</v>
      </c>
      <c r="J21" s="58"/>
      <c r="K21" s="55">
        <f t="shared" si="1"/>
        <v>0</v>
      </c>
      <c r="L21" s="58"/>
      <c r="M21" s="55">
        <f t="shared" si="2"/>
        <v>0</v>
      </c>
      <c r="N21" s="57"/>
      <c r="O21" s="54">
        <f t="shared" si="3"/>
        <v>0</v>
      </c>
      <c r="P21" s="58"/>
      <c r="Q21" s="54">
        <f t="shared" si="4"/>
        <v>0</v>
      </c>
      <c r="R21" s="54">
        <f t="shared" si="5"/>
        <v>80</v>
      </c>
      <c r="S21" s="56"/>
      <c r="T21" s="56">
        <f t="shared" si="6"/>
        <v>0</v>
      </c>
      <c r="U21" s="54" t="s">
        <v>24</v>
      </c>
      <c r="V21" s="54" t="s">
        <v>25</v>
      </c>
      <c r="W21" s="54" t="s">
        <v>25</v>
      </c>
    </row>
    <row r="22" spans="1:23" ht="61.05" customHeight="1" x14ac:dyDescent="0.25">
      <c r="A22" s="54">
        <v>19</v>
      </c>
      <c r="B22" s="55" t="s">
        <v>73</v>
      </c>
      <c r="C22" s="55" t="s">
        <v>74</v>
      </c>
      <c r="D22" s="55" t="s">
        <v>21</v>
      </c>
      <c r="E22" s="55" t="s">
        <v>56</v>
      </c>
      <c r="F22" s="55" t="s">
        <v>75</v>
      </c>
      <c r="G22" s="55" t="str">
        <f t="shared" ref="G22:G27" si="7">_xlfn.DISPIMG("ID_6A22BA1B41FC41549607CD7F7A916406",1)</f>
        <v>=DISPIMG("ID_6A22BA1B41FC41549607CD7F7A916406",1)</v>
      </c>
      <c r="H22" s="55"/>
      <c r="I22" s="55">
        <f t="shared" si="0"/>
        <v>0</v>
      </c>
      <c r="J22" s="55"/>
      <c r="K22" s="55">
        <f t="shared" si="1"/>
        <v>0</v>
      </c>
      <c r="L22" s="55">
        <v>42</v>
      </c>
      <c r="M22" s="55">
        <f t="shared" si="2"/>
        <v>0</v>
      </c>
      <c r="N22" s="55"/>
      <c r="O22" s="54">
        <f t="shared" si="3"/>
        <v>0</v>
      </c>
      <c r="P22" s="55"/>
      <c r="Q22" s="54">
        <f t="shared" si="4"/>
        <v>0</v>
      </c>
      <c r="R22" s="54">
        <f t="shared" si="5"/>
        <v>42</v>
      </c>
      <c r="S22" s="56"/>
      <c r="T22" s="56">
        <f t="shared" si="6"/>
        <v>0</v>
      </c>
      <c r="U22" s="55" t="s">
        <v>25</v>
      </c>
      <c r="V22" s="55" t="s">
        <v>24</v>
      </c>
      <c r="W22" s="55" t="s">
        <v>76</v>
      </c>
    </row>
    <row r="23" spans="1:23" ht="61.05" customHeight="1" x14ac:dyDescent="0.25">
      <c r="A23" s="54">
        <v>20</v>
      </c>
      <c r="B23" s="55" t="s">
        <v>77</v>
      </c>
      <c r="C23" s="55" t="s">
        <v>74</v>
      </c>
      <c r="D23" s="55" t="s">
        <v>21</v>
      </c>
      <c r="E23" s="55" t="s">
        <v>56</v>
      </c>
      <c r="F23" s="55" t="s">
        <v>75</v>
      </c>
      <c r="G23" s="55" t="str">
        <f t="shared" si="7"/>
        <v>=DISPIMG("ID_6A22BA1B41FC41549607CD7F7A916406",1)</v>
      </c>
      <c r="H23" s="55"/>
      <c r="I23" s="55">
        <f t="shared" si="0"/>
        <v>0</v>
      </c>
      <c r="J23" s="55"/>
      <c r="K23" s="55">
        <f t="shared" si="1"/>
        <v>0</v>
      </c>
      <c r="L23" s="55">
        <v>42</v>
      </c>
      <c r="M23" s="55">
        <f t="shared" si="2"/>
        <v>0</v>
      </c>
      <c r="N23" s="55"/>
      <c r="O23" s="54">
        <f t="shared" si="3"/>
        <v>0</v>
      </c>
      <c r="P23" s="55"/>
      <c r="Q23" s="54">
        <f t="shared" si="4"/>
        <v>0</v>
      </c>
      <c r="R23" s="54">
        <f t="shared" si="5"/>
        <v>42</v>
      </c>
      <c r="S23" s="56"/>
      <c r="T23" s="56">
        <f t="shared" si="6"/>
        <v>0</v>
      </c>
      <c r="U23" s="55" t="s">
        <v>25</v>
      </c>
      <c r="V23" s="55" t="s">
        <v>24</v>
      </c>
      <c r="W23" s="55" t="s">
        <v>76</v>
      </c>
    </row>
    <row r="24" spans="1:23" ht="61.05" customHeight="1" x14ac:dyDescent="0.25">
      <c r="A24" s="54">
        <v>21</v>
      </c>
      <c r="B24" s="55" t="s">
        <v>78</v>
      </c>
      <c r="C24" s="55" t="s">
        <v>74</v>
      </c>
      <c r="D24" s="55" t="s">
        <v>21</v>
      </c>
      <c r="E24" s="55" t="s">
        <v>56</v>
      </c>
      <c r="F24" s="55" t="s">
        <v>75</v>
      </c>
      <c r="G24" s="55" t="str">
        <f t="shared" si="7"/>
        <v>=DISPIMG("ID_6A22BA1B41FC41549607CD7F7A916406",1)</v>
      </c>
      <c r="H24" s="55"/>
      <c r="I24" s="55">
        <f t="shared" si="0"/>
        <v>0</v>
      </c>
      <c r="J24" s="55"/>
      <c r="K24" s="55">
        <f t="shared" si="1"/>
        <v>0</v>
      </c>
      <c r="L24" s="55">
        <v>42</v>
      </c>
      <c r="M24" s="55">
        <f t="shared" si="2"/>
        <v>0</v>
      </c>
      <c r="N24" s="55"/>
      <c r="O24" s="54">
        <f t="shared" si="3"/>
        <v>0</v>
      </c>
      <c r="P24" s="55"/>
      <c r="Q24" s="54">
        <f t="shared" si="4"/>
        <v>0</v>
      </c>
      <c r="R24" s="54">
        <f t="shared" si="5"/>
        <v>42</v>
      </c>
      <c r="S24" s="56"/>
      <c r="T24" s="56">
        <f t="shared" si="6"/>
        <v>0</v>
      </c>
      <c r="U24" s="55" t="s">
        <v>25</v>
      </c>
      <c r="V24" s="55" t="s">
        <v>24</v>
      </c>
      <c r="W24" s="55" t="s">
        <v>76</v>
      </c>
    </row>
    <row r="25" spans="1:23" ht="61.05" customHeight="1" x14ac:dyDescent="0.25">
      <c r="A25" s="54">
        <v>22</v>
      </c>
      <c r="B25" s="55" t="s">
        <v>79</v>
      </c>
      <c r="C25" s="55" t="s">
        <v>74</v>
      </c>
      <c r="D25" s="55" t="s">
        <v>21</v>
      </c>
      <c r="E25" s="55" t="s">
        <v>56</v>
      </c>
      <c r="F25" s="55" t="s">
        <v>80</v>
      </c>
      <c r="G25" s="55" t="str">
        <f t="shared" si="7"/>
        <v>=DISPIMG("ID_6A22BA1B41FC41549607CD7F7A916406",1)</v>
      </c>
      <c r="H25" s="55"/>
      <c r="I25" s="55">
        <f t="shared" si="0"/>
        <v>0</v>
      </c>
      <c r="J25" s="55"/>
      <c r="K25" s="55">
        <f t="shared" si="1"/>
        <v>0</v>
      </c>
      <c r="L25" s="55">
        <v>46</v>
      </c>
      <c r="M25" s="55">
        <f t="shared" si="2"/>
        <v>0</v>
      </c>
      <c r="N25" s="55"/>
      <c r="O25" s="54">
        <f t="shared" si="3"/>
        <v>0</v>
      </c>
      <c r="P25" s="55"/>
      <c r="Q25" s="54">
        <f t="shared" si="4"/>
        <v>0</v>
      </c>
      <c r="R25" s="54">
        <f t="shared" si="5"/>
        <v>46</v>
      </c>
      <c r="S25" s="56"/>
      <c r="T25" s="56">
        <f t="shared" si="6"/>
        <v>0</v>
      </c>
      <c r="U25" s="55" t="s">
        <v>25</v>
      </c>
      <c r="V25" s="55" t="s">
        <v>24</v>
      </c>
      <c r="W25" s="55" t="s">
        <v>81</v>
      </c>
    </row>
    <row r="26" spans="1:23" ht="61.05" customHeight="1" x14ac:dyDescent="0.25">
      <c r="A26" s="54">
        <v>23</v>
      </c>
      <c r="B26" s="55" t="s">
        <v>82</v>
      </c>
      <c r="C26" s="55" t="s">
        <v>74</v>
      </c>
      <c r="D26" s="55" t="s">
        <v>21</v>
      </c>
      <c r="E26" s="55" t="s">
        <v>56</v>
      </c>
      <c r="F26" s="55" t="s">
        <v>80</v>
      </c>
      <c r="G26" s="55" t="str">
        <f t="shared" si="7"/>
        <v>=DISPIMG("ID_6A22BA1B41FC41549607CD7F7A916406",1)</v>
      </c>
      <c r="H26" s="55"/>
      <c r="I26" s="55">
        <f t="shared" si="0"/>
        <v>0</v>
      </c>
      <c r="J26" s="55"/>
      <c r="K26" s="55">
        <f t="shared" si="1"/>
        <v>0</v>
      </c>
      <c r="L26" s="55">
        <v>46</v>
      </c>
      <c r="M26" s="55">
        <f t="shared" si="2"/>
        <v>0</v>
      </c>
      <c r="N26" s="55"/>
      <c r="O26" s="54">
        <f t="shared" si="3"/>
        <v>0</v>
      </c>
      <c r="P26" s="55"/>
      <c r="Q26" s="54">
        <f t="shared" si="4"/>
        <v>0</v>
      </c>
      <c r="R26" s="54">
        <f t="shared" si="5"/>
        <v>46</v>
      </c>
      <c r="S26" s="56"/>
      <c r="T26" s="56">
        <f t="shared" si="6"/>
        <v>0</v>
      </c>
      <c r="U26" s="55" t="s">
        <v>25</v>
      </c>
      <c r="V26" s="55" t="s">
        <v>24</v>
      </c>
      <c r="W26" s="55" t="s">
        <v>81</v>
      </c>
    </row>
    <row r="27" spans="1:23" ht="61.05" customHeight="1" x14ac:dyDescent="0.25">
      <c r="A27" s="54">
        <v>24</v>
      </c>
      <c r="B27" s="55" t="s">
        <v>83</v>
      </c>
      <c r="C27" s="55" t="s">
        <v>74</v>
      </c>
      <c r="D27" s="55" t="s">
        <v>21</v>
      </c>
      <c r="E27" s="55" t="s">
        <v>56</v>
      </c>
      <c r="F27" s="55" t="s">
        <v>80</v>
      </c>
      <c r="G27" s="55" t="str">
        <f t="shared" si="7"/>
        <v>=DISPIMG("ID_6A22BA1B41FC41549607CD7F7A916406",1)</v>
      </c>
      <c r="H27" s="55"/>
      <c r="I27" s="55">
        <f t="shared" si="0"/>
        <v>0</v>
      </c>
      <c r="J27" s="55"/>
      <c r="K27" s="55">
        <f t="shared" si="1"/>
        <v>0</v>
      </c>
      <c r="L27" s="55">
        <v>46</v>
      </c>
      <c r="M27" s="55">
        <f t="shared" si="2"/>
        <v>0</v>
      </c>
      <c r="N27" s="55"/>
      <c r="O27" s="54">
        <f t="shared" si="3"/>
        <v>0</v>
      </c>
      <c r="P27" s="55"/>
      <c r="Q27" s="54">
        <f t="shared" si="4"/>
        <v>0</v>
      </c>
      <c r="R27" s="54">
        <f t="shared" si="5"/>
        <v>46</v>
      </c>
      <c r="S27" s="56"/>
      <c r="T27" s="56">
        <f t="shared" si="6"/>
        <v>0</v>
      </c>
      <c r="U27" s="55" t="s">
        <v>25</v>
      </c>
      <c r="V27" s="55" t="s">
        <v>24</v>
      </c>
      <c r="W27" s="55" t="s">
        <v>81</v>
      </c>
    </row>
    <row r="28" spans="1:23" ht="61.05" customHeight="1" x14ac:dyDescent="0.25">
      <c r="A28" s="54">
        <v>25</v>
      </c>
      <c r="B28" s="55" t="s">
        <v>84</v>
      </c>
      <c r="C28" s="55" t="s">
        <v>74</v>
      </c>
      <c r="D28" s="55" t="s">
        <v>21</v>
      </c>
      <c r="E28" s="55" t="s">
        <v>56</v>
      </c>
      <c r="F28" s="55" t="s">
        <v>85</v>
      </c>
      <c r="G28" s="55" t="str">
        <f>_xlfn.DISPIMG("ID_D7AD675869F74BE6B04F71F66B88C124",1)</f>
        <v>=DISPIMG("ID_D7AD675869F74BE6B04F71F66B88C124",1)</v>
      </c>
      <c r="H28" s="55"/>
      <c r="I28" s="55">
        <f t="shared" si="0"/>
        <v>0</v>
      </c>
      <c r="J28" s="55"/>
      <c r="K28" s="55">
        <f t="shared" si="1"/>
        <v>0</v>
      </c>
      <c r="L28" s="55">
        <v>86</v>
      </c>
      <c r="M28" s="55">
        <f t="shared" si="2"/>
        <v>0</v>
      </c>
      <c r="N28" s="55"/>
      <c r="O28" s="54">
        <f t="shared" si="3"/>
        <v>0</v>
      </c>
      <c r="P28" s="55"/>
      <c r="Q28" s="54">
        <f t="shared" si="4"/>
        <v>0</v>
      </c>
      <c r="R28" s="54">
        <f t="shared" si="5"/>
        <v>86</v>
      </c>
      <c r="S28" s="56"/>
      <c r="T28" s="56">
        <f t="shared" si="6"/>
        <v>0</v>
      </c>
      <c r="U28" s="55" t="s">
        <v>25</v>
      </c>
      <c r="V28" s="55" t="s">
        <v>24</v>
      </c>
      <c r="W28" s="55" t="s">
        <v>86</v>
      </c>
    </row>
    <row r="29" spans="1:23" ht="61.05" customHeight="1" x14ac:dyDescent="0.25">
      <c r="A29" s="54">
        <v>26</v>
      </c>
      <c r="B29" s="55" t="s">
        <v>87</v>
      </c>
      <c r="C29" s="55" t="s">
        <v>88</v>
      </c>
      <c r="D29" s="55" t="s">
        <v>21</v>
      </c>
      <c r="E29" s="55" t="s">
        <v>89</v>
      </c>
      <c r="F29" s="55" t="s">
        <v>90</v>
      </c>
      <c r="G29" s="55" t="str">
        <f>_xlfn.DISPIMG("ID_6E5916F0C42540B68882CA57481C779C",1)</f>
        <v>=DISPIMG("ID_6E5916F0C42540B68882CA57481C779C",1)</v>
      </c>
      <c r="H29" s="55"/>
      <c r="I29" s="55">
        <f t="shared" si="0"/>
        <v>0</v>
      </c>
      <c r="J29" s="55">
        <v>48</v>
      </c>
      <c r="K29" s="55">
        <f t="shared" si="1"/>
        <v>0</v>
      </c>
      <c r="L29" s="55"/>
      <c r="M29" s="55">
        <f t="shared" si="2"/>
        <v>0</v>
      </c>
      <c r="N29" s="55"/>
      <c r="O29" s="54">
        <f t="shared" si="3"/>
        <v>0</v>
      </c>
      <c r="P29" s="55"/>
      <c r="Q29" s="54">
        <f t="shared" si="4"/>
        <v>0</v>
      </c>
      <c r="R29" s="54">
        <f t="shared" si="5"/>
        <v>48</v>
      </c>
      <c r="S29" s="56"/>
      <c r="T29" s="56">
        <f t="shared" si="6"/>
        <v>0</v>
      </c>
      <c r="U29" s="54" t="s">
        <v>24</v>
      </c>
      <c r="V29" s="54" t="s">
        <v>24</v>
      </c>
      <c r="W29" s="54" t="s">
        <v>24</v>
      </c>
    </row>
    <row r="30" spans="1:23" ht="61.05" customHeight="1" x14ac:dyDescent="0.25">
      <c r="A30" s="54">
        <v>27</v>
      </c>
      <c r="B30" s="55" t="s">
        <v>91</v>
      </c>
      <c r="C30" s="55" t="s">
        <v>88</v>
      </c>
      <c r="D30" s="55" t="s">
        <v>21</v>
      </c>
      <c r="E30" s="55" t="s">
        <v>89</v>
      </c>
      <c r="F30" s="55" t="s">
        <v>92</v>
      </c>
      <c r="G30" s="55" t="str">
        <f>_xlfn.DISPIMG("ID_468E96700BBF44FFA51A545C68D42B30",1)</f>
        <v>=DISPIMG("ID_468E96700BBF44FFA51A545C68D42B30",1)</v>
      </c>
      <c r="H30" s="55"/>
      <c r="I30" s="55">
        <f t="shared" si="0"/>
        <v>0</v>
      </c>
      <c r="J30" s="55">
        <v>48</v>
      </c>
      <c r="K30" s="55">
        <f t="shared" si="1"/>
        <v>0</v>
      </c>
      <c r="L30" s="55"/>
      <c r="M30" s="55">
        <f t="shared" si="2"/>
        <v>0</v>
      </c>
      <c r="N30" s="55"/>
      <c r="O30" s="54">
        <f t="shared" si="3"/>
        <v>0</v>
      </c>
      <c r="P30" s="55"/>
      <c r="Q30" s="54">
        <f t="shared" si="4"/>
        <v>0</v>
      </c>
      <c r="R30" s="54">
        <f t="shared" si="5"/>
        <v>48</v>
      </c>
      <c r="S30" s="56"/>
      <c r="T30" s="56">
        <f t="shared" si="6"/>
        <v>0</v>
      </c>
      <c r="U30" s="54" t="s">
        <v>24</v>
      </c>
      <c r="V30" s="54" t="s">
        <v>24</v>
      </c>
      <c r="W30" s="54" t="s">
        <v>24</v>
      </c>
    </row>
    <row r="31" spans="1:23" ht="61.05" customHeight="1" x14ac:dyDescent="0.25">
      <c r="A31" s="54">
        <v>28</v>
      </c>
      <c r="B31" s="55" t="s">
        <v>93</v>
      </c>
      <c r="C31" s="55" t="s">
        <v>94</v>
      </c>
      <c r="D31" s="55" t="s">
        <v>21</v>
      </c>
      <c r="E31" s="55" t="s">
        <v>89</v>
      </c>
      <c r="F31" s="55" t="s">
        <v>90</v>
      </c>
      <c r="G31" s="55" t="str">
        <f>_xlfn.DISPIMG("ID_87C12C2B51BA4C7294A2F0924CEE19BC",1)</f>
        <v>=DISPIMG("ID_87C12C2B51BA4C7294A2F0924CEE19BC",1)</v>
      </c>
      <c r="H31" s="55"/>
      <c r="I31" s="55">
        <f t="shared" si="0"/>
        <v>0</v>
      </c>
      <c r="J31" s="55">
        <v>84</v>
      </c>
      <c r="K31" s="55">
        <f t="shared" si="1"/>
        <v>0</v>
      </c>
      <c r="L31" s="55"/>
      <c r="M31" s="55">
        <f t="shared" si="2"/>
        <v>0</v>
      </c>
      <c r="N31" s="55"/>
      <c r="O31" s="54">
        <f t="shared" si="3"/>
        <v>0</v>
      </c>
      <c r="P31" s="55"/>
      <c r="Q31" s="54">
        <f t="shared" si="4"/>
        <v>0</v>
      </c>
      <c r="R31" s="54">
        <f t="shared" si="5"/>
        <v>84</v>
      </c>
      <c r="S31" s="56"/>
      <c r="T31" s="56">
        <f t="shared" si="6"/>
        <v>0</v>
      </c>
      <c r="U31" s="54" t="s">
        <v>24</v>
      </c>
      <c r="V31" s="54" t="s">
        <v>24</v>
      </c>
      <c r="W31" s="54" t="s">
        <v>24</v>
      </c>
    </row>
    <row r="32" spans="1:23" ht="61.05" customHeight="1" x14ac:dyDescent="0.25">
      <c r="A32" s="54">
        <v>29</v>
      </c>
      <c r="B32" s="55" t="s">
        <v>95</v>
      </c>
      <c r="C32" s="55" t="s">
        <v>88</v>
      </c>
      <c r="D32" s="55" t="s">
        <v>21</v>
      </c>
      <c r="E32" s="55" t="s">
        <v>89</v>
      </c>
      <c r="F32" s="55" t="s">
        <v>90</v>
      </c>
      <c r="G32" s="55" t="str">
        <f>_xlfn.DISPIMG("ID_CAEE3DA169E840A295107E422F4C475C",1)</f>
        <v>=DISPIMG("ID_CAEE3DA169E840A295107E422F4C475C",1)</v>
      </c>
      <c r="H32" s="55"/>
      <c r="I32" s="55">
        <f t="shared" si="0"/>
        <v>0</v>
      </c>
      <c r="J32" s="55">
        <v>91</v>
      </c>
      <c r="K32" s="55">
        <f t="shared" si="1"/>
        <v>0</v>
      </c>
      <c r="L32" s="55"/>
      <c r="M32" s="55">
        <f t="shared" si="2"/>
        <v>0</v>
      </c>
      <c r="N32" s="55"/>
      <c r="O32" s="54">
        <f t="shared" si="3"/>
        <v>0</v>
      </c>
      <c r="P32" s="55"/>
      <c r="Q32" s="54">
        <f t="shared" si="4"/>
        <v>0</v>
      </c>
      <c r="R32" s="54">
        <f t="shared" si="5"/>
        <v>91</v>
      </c>
      <c r="S32" s="56"/>
      <c r="T32" s="56">
        <f t="shared" si="6"/>
        <v>0</v>
      </c>
      <c r="U32" s="54" t="s">
        <v>24</v>
      </c>
      <c r="V32" s="54" t="s">
        <v>24</v>
      </c>
      <c r="W32" s="54" t="s">
        <v>24</v>
      </c>
    </row>
    <row r="33" spans="1:23" ht="61.05" customHeight="1" x14ac:dyDescent="0.25">
      <c r="A33" s="54">
        <v>30</v>
      </c>
      <c r="B33" s="55" t="s">
        <v>96</v>
      </c>
      <c r="C33" s="55" t="s">
        <v>88</v>
      </c>
      <c r="D33" s="55" t="s">
        <v>21</v>
      </c>
      <c r="E33" s="55" t="s">
        <v>89</v>
      </c>
      <c r="F33" s="55" t="s">
        <v>92</v>
      </c>
      <c r="G33" s="55" t="str">
        <f>_xlfn.DISPIMG("ID_7E143B3C86CD45439D1A430757E5DDAD",1)</f>
        <v>=DISPIMG("ID_7E143B3C86CD45439D1A430757E5DDAD",1)</v>
      </c>
      <c r="H33" s="55"/>
      <c r="I33" s="55">
        <f t="shared" si="0"/>
        <v>0</v>
      </c>
      <c r="J33" s="55">
        <v>175</v>
      </c>
      <c r="K33" s="55">
        <f t="shared" si="1"/>
        <v>0</v>
      </c>
      <c r="L33" s="55"/>
      <c r="M33" s="55">
        <f t="shared" si="2"/>
        <v>0</v>
      </c>
      <c r="N33" s="55"/>
      <c r="O33" s="54">
        <f t="shared" si="3"/>
        <v>0</v>
      </c>
      <c r="P33" s="55"/>
      <c r="Q33" s="54">
        <f t="shared" si="4"/>
        <v>0</v>
      </c>
      <c r="R33" s="54">
        <f t="shared" si="5"/>
        <v>175</v>
      </c>
      <c r="S33" s="56"/>
      <c r="T33" s="56">
        <f t="shared" si="6"/>
        <v>0</v>
      </c>
      <c r="U33" s="54" t="s">
        <v>24</v>
      </c>
      <c r="V33" s="54" t="s">
        <v>24</v>
      </c>
      <c r="W33" s="54" t="s">
        <v>24</v>
      </c>
    </row>
    <row r="34" spans="1:23" ht="61.05" customHeight="1" x14ac:dyDescent="0.25">
      <c r="A34" s="54">
        <v>31</v>
      </c>
      <c r="B34" s="55" t="s">
        <v>97</v>
      </c>
      <c r="C34" s="55" t="s">
        <v>94</v>
      </c>
      <c r="D34" s="55" t="s">
        <v>98</v>
      </c>
      <c r="E34" s="55" t="s">
        <v>89</v>
      </c>
      <c r="F34" s="55" t="s">
        <v>99</v>
      </c>
      <c r="G34" s="55" t="str">
        <f>_xlfn.DISPIMG("ID_6C033FC3A49B4A30AB3338AFFCF05101",1)</f>
        <v>=DISPIMG("ID_6C033FC3A49B4A30AB3338AFFCF05101",1)</v>
      </c>
      <c r="H34" s="55"/>
      <c r="I34" s="55">
        <f t="shared" si="0"/>
        <v>0</v>
      </c>
      <c r="J34" s="55">
        <v>98</v>
      </c>
      <c r="K34" s="55">
        <f t="shared" si="1"/>
        <v>0</v>
      </c>
      <c r="L34" s="55"/>
      <c r="M34" s="55">
        <f t="shared" si="2"/>
        <v>0</v>
      </c>
      <c r="N34" s="55"/>
      <c r="O34" s="54">
        <f t="shared" si="3"/>
        <v>0</v>
      </c>
      <c r="P34" s="55"/>
      <c r="Q34" s="54">
        <f t="shared" si="4"/>
        <v>0</v>
      </c>
      <c r="R34" s="54">
        <f t="shared" si="5"/>
        <v>98</v>
      </c>
      <c r="S34" s="56"/>
      <c r="T34" s="56">
        <f t="shared" si="6"/>
        <v>0</v>
      </c>
      <c r="U34" s="54" t="s">
        <v>24</v>
      </c>
      <c r="V34" s="54" t="s">
        <v>24</v>
      </c>
      <c r="W34" s="54" t="s">
        <v>24</v>
      </c>
    </row>
    <row r="35" spans="1:23" ht="61.05" customHeight="1" x14ac:dyDescent="0.25">
      <c r="A35" s="54">
        <v>32</v>
      </c>
      <c r="B35" s="55" t="s">
        <v>100</v>
      </c>
      <c r="C35" s="55" t="s">
        <v>94</v>
      </c>
      <c r="D35" s="55" t="s">
        <v>53</v>
      </c>
      <c r="E35" s="55" t="s">
        <v>101</v>
      </c>
      <c r="F35" s="55" t="s">
        <v>102</v>
      </c>
      <c r="G35" s="55" t="str">
        <f>_xlfn.DISPIMG("ID_594F0A8E541A4F5A97482178AEE45705",1)</f>
        <v>=DISPIMG("ID_594F0A8E541A4F5A97482178AEE45705",1)</v>
      </c>
      <c r="H35" s="55"/>
      <c r="I35" s="55">
        <f t="shared" si="0"/>
        <v>0</v>
      </c>
      <c r="J35" s="55">
        <v>158</v>
      </c>
      <c r="K35" s="55">
        <f t="shared" si="1"/>
        <v>0</v>
      </c>
      <c r="L35" s="55"/>
      <c r="M35" s="55">
        <f t="shared" si="2"/>
        <v>0</v>
      </c>
      <c r="N35" s="55">
        <v>10</v>
      </c>
      <c r="O35" s="54">
        <f t="shared" si="3"/>
        <v>0</v>
      </c>
      <c r="P35" s="55"/>
      <c r="Q35" s="54">
        <f t="shared" si="4"/>
        <v>0</v>
      </c>
      <c r="R35" s="54">
        <f t="shared" si="5"/>
        <v>168</v>
      </c>
      <c r="S35" s="56"/>
      <c r="T35" s="56">
        <f t="shared" si="6"/>
        <v>0</v>
      </c>
      <c r="U35" s="54" t="s">
        <v>24</v>
      </c>
      <c r="V35" s="54" t="s">
        <v>24</v>
      </c>
      <c r="W35" s="54" t="s">
        <v>24</v>
      </c>
    </row>
    <row r="36" spans="1:23" ht="61.05" customHeight="1" x14ac:dyDescent="0.25">
      <c r="A36" s="54">
        <v>33</v>
      </c>
      <c r="B36" s="55" t="s">
        <v>103</v>
      </c>
      <c r="C36" s="55" t="s">
        <v>94</v>
      </c>
      <c r="D36" s="55" t="s">
        <v>21</v>
      </c>
      <c r="E36" s="55" t="s">
        <v>104</v>
      </c>
      <c r="F36" s="55" t="s">
        <v>105</v>
      </c>
      <c r="G36" s="55" t="str">
        <f>_xlfn.DISPIMG("ID_86FE1FBF486B46CDACCE6AAE5A01854D",1)</f>
        <v>=DISPIMG("ID_86FE1FBF486B46CDACCE6AAE5A01854D",1)</v>
      </c>
      <c r="H36" s="55"/>
      <c r="I36" s="55">
        <f t="shared" si="0"/>
        <v>0</v>
      </c>
      <c r="J36" s="55">
        <v>64</v>
      </c>
      <c r="K36" s="55">
        <f t="shared" si="1"/>
        <v>0</v>
      </c>
      <c r="L36" s="55"/>
      <c r="M36" s="55">
        <f t="shared" si="2"/>
        <v>0</v>
      </c>
      <c r="N36" s="55"/>
      <c r="O36" s="54">
        <f t="shared" si="3"/>
        <v>0</v>
      </c>
      <c r="P36" s="55"/>
      <c r="Q36" s="54">
        <f t="shared" si="4"/>
        <v>0</v>
      </c>
      <c r="R36" s="54">
        <f t="shared" si="5"/>
        <v>64</v>
      </c>
      <c r="S36" s="56"/>
      <c r="T36" s="56">
        <f t="shared" si="6"/>
        <v>0</v>
      </c>
      <c r="U36" s="54" t="s">
        <v>24</v>
      </c>
      <c r="V36" s="54" t="s">
        <v>24</v>
      </c>
      <c r="W36" s="54" t="s">
        <v>24</v>
      </c>
    </row>
    <row r="37" spans="1:23" ht="61.05" customHeight="1" x14ac:dyDescent="0.25">
      <c r="A37" s="54">
        <v>34</v>
      </c>
      <c r="B37" s="55" t="s">
        <v>106</v>
      </c>
      <c r="C37" s="55" t="s">
        <v>94</v>
      </c>
      <c r="D37" s="55" t="s">
        <v>21</v>
      </c>
      <c r="E37" s="55" t="s">
        <v>107</v>
      </c>
      <c r="F37" s="55" t="s">
        <v>23</v>
      </c>
      <c r="G37" s="55" t="str">
        <f>_xlfn.DISPIMG("ID_D8FA1765DD5244C284E3A665FED37F21",1)</f>
        <v>=DISPIMG("ID_D8FA1765DD5244C284E3A665FED37F21",1)</v>
      </c>
      <c r="H37" s="55"/>
      <c r="I37" s="55">
        <f t="shared" si="0"/>
        <v>0</v>
      </c>
      <c r="J37" s="55">
        <v>64</v>
      </c>
      <c r="K37" s="55">
        <f t="shared" si="1"/>
        <v>0</v>
      </c>
      <c r="L37" s="55"/>
      <c r="M37" s="55">
        <f t="shared" si="2"/>
        <v>0</v>
      </c>
      <c r="N37" s="55"/>
      <c r="O37" s="54">
        <f t="shared" si="3"/>
        <v>0</v>
      </c>
      <c r="P37" s="55"/>
      <c r="Q37" s="54">
        <f t="shared" si="4"/>
        <v>0</v>
      </c>
      <c r="R37" s="54">
        <f t="shared" si="5"/>
        <v>64</v>
      </c>
      <c r="S37" s="56"/>
      <c r="T37" s="56">
        <f t="shared" si="6"/>
        <v>0</v>
      </c>
      <c r="U37" s="54" t="s">
        <v>24</v>
      </c>
      <c r="V37" s="54" t="s">
        <v>24</v>
      </c>
      <c r="W37" s="54" t="s">
        <v>24</v>
      </c>
    </row>
    <row r="38" spans="1:23" ht="61.05" customHeight="1" x14ac:dyDescent="0.25">
      <c r="A38" s="54">
        <v>35</v>
      </c>
      <c r="B38" s="55" t="s">
        <v>108</v>
      </c>
      <c r="C38" s="55" t="s">
        <v>74</v>
      </c>
      <c r="D38" s="55" t="s">
        <v>109</v>
      </c>
      <c r="E38" s="55" t="s">
        <v>110</v>
      </c>
      <c r="F38" s="55" t="s">
        <v>111</v>
      </c>
      <c r="G38" s="55" t="str">
        <f>_xlfn.DISPIMG("ID_F4EF342A147A4817840EC942FF6D5F79",1)</f>
        <v>=DISPIMG("ID_F4EF342A147A4817840EC942FF6D5F79",1)</v>
      </c>
      <c r="H38" s="55"/>
      <c r="I38" s="55">
        <f t="shared" si="0"/>
        <v>0</v>
      </c>
      <c r="J38" s="55">
        <v>12</v>
      </c>
      <c r="K38" s="55">
        <f t="shared" si="1"/>
        <v>0</v>
      </c>
      <c r="L38" s="55"/>
      <c r="M38" s="55">
        <f t="shared" si="2"/>
        <v>0</v>
      </c>
      <c r="N38" s="55"/>
      <c r="O38" s="54">
        <f t="shared" si="3"/>
        <v>0</v>
      </c>
      <c r="P38" s="55"/>
      <c r="Q38" s="54">
        <f t="shared" si="4"/>
        <v>0</v>
      </c>
      <c r="R38" s="54">
        <f t="shared" si="5"/>
        <v>12</v>
      </c>
      <c r="S38" s="56"/>
      <c r="T38" s="56">
        <f t="shared" si="6"/>
        <v>0</v>
      </c>
      <c r="U38" s="54" t="s">
        <v>24</v>
      </c>
      <c r="V38" s="54" t="s">
        <v>24</v>
      </c>
      <c r="W38" s="54" t="s">
        <v>24</v>
      </c>
    </row>
    <row r="39" spans="1:23" ht="61.05" customHeight="1" x14ac:dyDescent="0.25">
      <c r="A39" s="54">
        <v>36</v>
      </c>
      <c r="B39" s="55" t="s">
        <v>112</v>
      </c>
      <c r="C39" s="55" t="s">
        <v>74</v>
      </c>
      <c r="D39" s="55" t="s">
        <v>109</v>
      </c>
      <c r="E39" s="55" t="s">
        <v>107</v>
      </c>
      <c r="F39" s="55" t="s">
        <v>113</v>
      </c>
      <c r="G39" s="55" t="str">
        <f>_xlfn.DISPIMG("ID_537B9D5DA6184E26983593E08D9AE1C6",1)</f>
        <v>=DISPIMG("ID_537B9D5DA6184E26983593E08D9AE1C6",1)</v>
      </c>
      <c r="H39" s="55"/>
      <c r="I39" s="55">
        <f t="shared" si="0"/>
        <v>0</v>
      </c>
      <c r="J39" s="55">
        <v>12</v>
      </c>
      <c r="K39" s="55">
        <f t="shared" si="1"/>
        <v>0</v>
      </c>
      <c r="L39" s="55"/>
      <c r="M39" s="55">
        <f t="shared" si="2"/>
        <v>0</v>
      </c>
      <c r="N39" s="55"/>
      <c r="O39" s="54">
        <f t="shared" si="3"/>
        <v>0</v>
      </c>
      <c r="P39" s="55"/>
      <c r="Q39" s="54">
        <f t="shared" si="4"/>
        <v>0</v>
      </c>
      <c r="R39" s="54">
        <f t="shared" si="5"/>
        <v>12</v>
      </c>
      <c r="S39" s="56"/>
      <c r="T39" s="56">
        <f t="shared" si="6"/>
        <v>0</v>
      </c>
      <c r="U39" s="54" t="s">
        <v>24</v>
      </c>
      <c r="V39" s="54" t="s">
        <v>24</v>
      </c>
      <c r="W39" s="54" t="s">
        <v>24</v>
      </c>
    </row>
    <row r="40" spans="1:23" ht="64.05" customHeight="1" x14ac:dyDescent="0.25">
      <c r="A40" s="60" t="s">
        <v>114</v>
      </c>
      <c r="B40" s="61"/>
      <c r="C40" s="61"/>
      <c r="D40" s="61"/>
      <c r="E40" s="61"/>
      <c r="F40" s="61"/>
      <c r="G40" s="61"/>
      <c r="H40" s="61"/>
      <c r="I40" s="61"/>
      <c r="J40" s="61"/>
      <c r="K40" s="61"/>
      <c r="L40" s="61"/>
      <c r="M40" s="61"/>
      <c r="N40" s="61"/>
      <c r="O40" s="61"/>
      <c r="P40" s="61"/>
      <c r="Q40" s="61"/>
      <c r="R40" s="61"/>
      <c r="S40" s="61">
        <f>SUM(T4:T39)</f>
        <v>0</v>
      </c>
      <c r="T40" s="62"/>
      <c r="U40" s="58"/>
      <c r="V40" s="58"/>
      <c r="W40" s="58"/>
    </row>
    <row r="41" spans="1:23" ht="64.05" customHeight="1" x14ac:dyDescent="0.25"/>
  </sheetData>
  <mergeCells count="17">
    <mergeCell ref="A40:R40"/>
    <mergeCell ref="S40:T40"/>
    <mergeCell ref="A1:W1"/>
    <mergeCell ref="H2:Q2"/>
    <mergeCell ref="A2:A3"/>
    <mergeCell ref="B2:B3"/>
    <mergeCell ref="C2:C3"/>
    <mergeCell ref="D2:D3"/>
    <mergeCell ref="E2:E3"/>
    <mergeCell ref="F2:F3"/>
    <mergeCell ref="G2:G3"/>
    <mergeCell ref="R2:R3"/>
    <mergeCell ref="S2:S3"/>
    <mergeCell ref="T2:T3"/>
    <mergeCell ref="U2:U3"/>
    <mergeCell ref="V2:V3"/>
    <mergeCell ref="W2:W3"/>
  </mergeCells>
  <phoneticPr fontId="11" type="noConversion"/>
  <pageMargins left="0.75" right="0.75" top="1" bottom="1" header="0.5" footer="0.5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EZ35"/>
  <sheetViews>
    <sheetView topLeftCell="A28" workbookViewId="0">
      <selection activeCell="L33" sqref="L33"/>
    </sheetView>
  </sheetViews>
  <sheetFormatPr defaultColWidth="9.77734375" defaultRowHeight="9.6" x14ac:dyDescent="0.25"/>
  <cols>
    <col min="1" max="1" width="3.33203125" style="1" customWidth="1"/>
    <col min="2" max="2" width="6.109375" style="2" customWidth="1"/>
    <col min="3" max="3" width="7" style="2" customWidth="1"/>
    <col min="4" max="4" width="6.109375" style="1" customWidth="1"/>
    <col min="5" max="5" width="6.109375" style="2" customWidth="1"/>
    <col min="6" max="6" width="8.77734375" style="2" customWidth="1"/>
    <col min="7" max="7" width="10.6640625" style="1" customWidth="1"/>
    <col min="8" max="8" width="7.77734375" style="1" customWidth="1"/>
    <col min="9" max="9" width="5.109375" style="1" customWidth="1"/>
    <col min="10" max="10" width="8.44140625" style="1" customWidth="1"/>
    <col min="11" max="11" width="6.33203125" style="1" customWidth="1"/>
    <col min="12" max="12" width="5.77734375" style="1" customWidth="1"/>
    <col min="13" max="13" width="4.6640625" style="1" customWidth="1"/>
    <col min="14" max="14" width="6.21875" style="1" customWidth="1"/>
    <col min="15" max="15" width="5.88671875" style="1" customWidth="1"/>
    <col min="16" max="16" width="4.21875" style="2" customWidth="1"/>
    <col min="17" max="17" width="6.109375" style="3" customWidth="1"/>
    <col min="18" max="18" width="7.33203125" style="4" customWidth="1"/>
    <col min="19" max="19" width="7.88671875" style="1" customWidth="1"/>
    <col min="20" max="16357" width="9.77734375" style="1"/>
    <col min="16358" max="16376" width="9.77734375" style="5"/>
    <col min="16377" max="16384" width="9.77734375" style="6"/>
  </cols>
  <sheetData>
    <row r="1" spans="1:19 16358:16380" s="1" customFormat="1" ht="31.05" customHeight="1" x14ac:dyDescent="0.25">
      <c r="A1" s="7" t="s">
        <v>115</v>
      </c>
      <c r="B1" s="7"/>
      <c r="C1" s="7"/>
      <c r="D1" s="7"/>
      <c r="E1" s="7"/>
      <c r="F1" s="7"/>
      <c r="G1" s="7"/>
      <c r="H1" s="7"/>
      <c r="I1" s="7"/>
      <c r="J1" s="7"/>
      <c r="K1" s="7"/>
      <c r="L1" s="21"/>
      <c r="M1" s="21"/>
      <c r="N1" s="7"/>
      <c r="O1" s="7"/>
      <c r="P1" s="7"/>
      <c r="Q1" s="23"/>
      <c r="R1" s="24"/>
      <c r="S1" s="7"/>
      <c r="XED1" s="5"/>
      <c r="XEE1" s="5"/>
      <c r="XEF1" s="5"/>
      <c r="XEG1" s="5"/>
      <c r="XEH1" s="5"/>
      <c r="XEI1" s="5"/>
      <c r="XEJ1" s="5"/>
      <c r="XEK1" s="5"/>
      <c r="XEL1" s="5"/>
      <c r="XEM1" s="5"/>
      <c r="XEN1" s="5"/>
      <c r="XEO1" s="5"/>
      <c r="XEP1" s="5"/>
      <c r="XEQ1" s="5"/>
      <c r="XER1" s="5"/>
      <c r="XES1" s="5"/>
      <c r="XET1" s="5"/>
      <c r="XEU1" s="5"/>
    </row>
    <row r="2" spans="1:19 16358:16380" s="1" customFormat="1" ht="40.049999999999997" customHeight="1" x14ac:dyDescent="0.25">
      <c r="A2" s="8" t="s">
        <v>0</v>
      </c>
      <c r="B2" s="8" t="s">
        <v>1</v>
      </c>
      <c r="C2" s="9" t="s">
        <v>2</v>
      </c>
      <c r="D2" s="10" t="s">
        <v>3</v>
      </c>
      <c r="E2" s="8" t="s">
        <v>4</v>
      </c>
      <c r="F2" s="8" t="s">
        <v>116</v>
      </c>
      <c r="G2" s="8" t="s">
        <v>6</v>
      </c>
      <c r="H2" s="36" t="s">
        <v>13</v>
      </c>
      <c r="I2" s="37"/>
      <c r="J2" s="38" t="s">
        <v>15</v>
      </c>
      <c r="K2" s="39"/>
      <c r="L2" s="36" t="s">
        <v>17</v>
      </c>
      <c r="M2" s="37"/>
      <c r="N2" s="38" t="s">
        <v>18</v>
      </c>
      <c r="O2" s="39"/>
      <c r="P2" s="8" t="s">
        <v>117</v>
      </c>
      <c r="Q2" s="25" t="s">
        <v>9</v>
      </c>
      <c r="R2" s="26" t="s">
        <v>118</v>
      </c>
      <c r="S2" s="8" t="s">
        <v>119</v>
      </c>
    </row>
    <row r="3" spans="1:19 16358:16380" s="1" customFormat="1" ht="73.05" customHeight="1" x14ac:dyDescent="0.25">
      <c r="A3" s="9">
        <v>1</v>
      </c>
      <c r="B3" s="11" t="s">
        <v>120</v>
      </c>
      <c r="C3" s="9" t="s">
        <v>94</v>
      </c>
      <c r="D3" s="9" t="s">
        <v>109</v>
      </c>
      <c r="E3" s="9" t="s">
        <v>89</v>
      </c>
      <c r="F3" s="12" t="s">
        <v>121</v>
      </c>
      <c r="G3" s="9"/>
      <c r="H3" s="9"/>
      <c r="I3" s="9">
        <f t="shared" ref="I3:I31" si="0">H3*Q3</f>
        <v>0</v>
      </c>
      <c r="J3" s="9">
        <v>6</v>
      </c>
      <c r="K3" s="9">
        <f t="shared" ref="K3:K18" si="1">J3*Q3</f>
        <v>360</v>
      </c>
      <c r="L3" s="9"/>
      <c r="M3" s="9"/>
      <c r="N3" s="9"/>
      <c r="O3" s="9"/>
      <c r="P3" s="9">
        <f t="shared" ref="P3:P33" si="2">H3+J3+L3+N3</f>
        <v>6</v>
      </c>
      <c r="Q3" s="27">
        <v>60</v>
      </c>
      <c r="R3" s="26">
        <f t="shared" ref="R3:R33" si="3">P3*Q3</f>
        <v>360</v>
      </c>
      <c r="S3" s="28"/>
      <c r="XED3" s="5"/>
      <c r="XEE3" s="5"/>
      <c r="XEF3" s="5"/>
      <c r="XEG3" s="5"/>
      <c r="XEH3" s="5"/>
      <c r="XEI3" s="5"/>
      <c r="XEJ3" s="5"/>
      <c r="XEK3" s="5"/>
      <c r="XEL3" s="5"/>
      <c r="XEM3" s="5"/>
      <c r="XEN3" s="5"/>
      <c r="XEO3" s="5"/>
      <c r="XEP3" s="5"/>
      <c r="XEQ3" s="5"/>
      <c r="XER3" s="5"/>
      <c r="XES3" s="5"/>
      <c r="XET3" s="5"/>
      <c r="XEU3" s="5"/>
      <c r="XEV3" s="5"/>
      <c r="XEW3" s="6"/>
      <c r="XEX3" s="6"/>
      <c r="XEY3" s="6"/>
      <c r="XEZ3" s="6"/>
    </row>
    <row r="4" spans="1:19 16358:16380" s="1" customFormat="1" ht="73.05" customHeight="1" x14ac:dyDescent="0.25">
      <c r="A4" s="13">
        <v>2</v>
      </c>
      <c r="B4" s="11" t="s">
        <v>87</v>
      </c>
      <c r="C4" s="9" t="s">
        <v>88</v>
      </c>
      <c r="D4" s="9" t="s">
        <v>109</v>
      </c>
      <c r="E4" s="9" t="s">
        <v>89</v>
      </c>
      <c r="F4" s="12" t="s">
        <v>121</v>
      </c>
      <c r="G4" s="9"/>
      <c r="H4" s="9"/>
      <c r="I4" s="9">
        <f t="shared" si="0"/>
        <v>0</v>
      </c>
      <c r="J4" s="9">
        <v>54</v>
      </c>
      <c r="K4" s="9">
        <f t="shared" si="1"/>
        <v>2970</v>
      </c>
      <c r="L4" s="9"/>
      <c r="M4" s="9"/>
      <c r="N4" s="9"/>
      <c r="O4" s="9"/>
      <c r="P4" s="9">
        <f t="shared" si="2"/>
        <v>54</v>
      </c>
      <c r="Q4" s="27">
        <v>55</v>
      </c>
      <c r="R4" s="26">
        <f t="shared" si="3"/>
        <v>2970</v>
      </c>
      <c r="S4" s="9"/>
      <c r="XED4" s="5"/>
      <c r="XEE4" s="5"/>
      <c r="XEF4" s="5"/>
      <c r="XEG4" s="5"/>
      <c r="XEH4" s="5"/>
      <c r="XEI4" s="5"/>
      <c r="XEJ4" s="5"/>
      <c r="XEK4" s="5"/>
      <c r="XEL4" s="5"/>
      <c r="XEM4" s="5"/>
      <c r="XEN4" s="5"/>
      <c r="XEO4" s="5"/>
      <c r="XEP4" s="5"/>
      <c r="XEQ4" s="5"/>
      <c r="XER4" s="5"/>
      <c r="XES4" s="5"/>
      <c r="XET4" s="5"/>
      <c r="XEU4" s="5"/>
      <c r="XEV4" s="5"/>
      <c r="XEW4" s="6"/>
      <c r="XEX4" s="6"/>
      <c r="XEY4" s="6"/>
      <c r="XEZ4" s="6"/>
    </row>
    <row r="5" spans="1:19 16358:16380" s="1" customFormat="1" ht="73.05" customHeight="1" x14ac:dyDescent="0.25">
      <c r="A5" s="13">
        <v>3</v>
      </c>
      <c r="B5" s="11" t="s">
        <v>91</v>
      </c>
      <c r="C5" s="9" t="s">
        <v>88</v>
      </c>
      <c r="D5" s="9" t="s">
        <v>109</v>
      </c>
      <c r="E5" s="9" t="s">
        <v>89</v>
      </c>
      <c r="F5" s="12" t="s">
        <v>121</v>
      </c>
      <c r="G5" s="9"/>
      <c r="H5" s="9"/>
      <c r="I5" s="9">
        <f t="shared" si="0"/>
        <v>0</v>
      </c>
      <c r="J5" s="9">
        <v>60</v>
      </c>
      <c r="K5" s="9">
        <f t="shared" si="1"/>
        <v>3600</v>
      </c>
      <c r="L5" s="9"/>
      <c r="M5" s="9"/>
      <c r="N5" s="9"/>
      <c r="O5" s="9"/>
      <c r="P5" s="9">
        <f t="shared" si="2"/>
        <v>60</v>
      </c>
      <c r="Q5" s="27">
        <v>60</v>
      </c>
      <c r="R5" s="26">
        <f t="shared" si="3"/>
        <v>3600</v>
      </c>
      <c r="S5" s="28" t="s">
        <v>122</v>
      </c>
      <c r="XED5" s="5"/>
      <c r="XEE5" s="5"/>
      <c r="XEF5" s="5"/>
      <c r="XEG5" s="5"/>
      <c r="XEH5" s="5"/>
      <c r="XEI5" s="5"/>
      <c r="XEJ5" s="5"/>
      <c r="XEK5" s="5"/>
      <c r="XEL5" s="5"/>
      <c r="XEM5" s="5"/>
      <c r="XEN5" s="5"/>
      <c r="XEO5" s="5"/>
      <c r="XEP5" s="5"/>
      <c r="XEQ5" s="5"/>
      <c r="XER5" s="5"/>
      <c r="XES5" s="5"/>
      <c r="XET5" s="5"/>
      <c r="XEU5" s="5"/>
      <c r="XEV5" s="5"/>
      <c r="XEW5" s="6"/>
      <c r="XEX5" s="6"/>
      <c r="XEY5" s="6"/>
      <c r="XEZ5" s="6"/>
    </row>
    <row r="6" spans="1:19 16358:16380" s="1" customFormat="1" ht="73.05" customHeight="1" x14ac:dyDescent="0.25">
      <c r="A6" s="9">
        <v>4</v>
      </c>
      <c r="B6" s="11" t="s">
        <v>93</v>
      </c>
      <c r="C6" s="9" t="s">
        <v>94</v>
      </c>
      <c r="D6" s="9" t="s">
        <v>109</v>
      </c>
      <c r="E6" s="9" t="s">
        <v>89</v>
      </c>
      <c r="F6" s="12" t="s">
        <v>121</v>
      </c>
      <c r="G6" s="9"/>
      <c r="H6" s="9"/>
      <c r="I6" s="9">
        <f t="shared" si="0"/>
        <v>0</v>
      </c>
      <c r="J6" s="9">
        <v>62</v>
      </c>
      <c r="K6" s="9">
        <f t="shared" si="1"/>
        <v>3720</v>
      </c>
      <c r="L6" s="9"/>
      <c r="M6" s="9"/>
      <c r="N6" s="9"/>
      <c r="O6" s="9"/>
      <c r="P6" s="9">
        <f t="shared" si="2"/>
        <v>62</v>
      </c>
      <c r="Q6" s="27">
        <v>60</v>
      </c>
      <c r="R6" s="26">
        <f t="shared" si="3"/>
        <v>3720</v>
      </c>
      <c r="S6" s="13"/>
      <c r="XED6" s="5"/>
      <c r="XEE6" s="5"/>
      <c r="XEF6" s="5"/>
      <c r="XEG6" s="5"/>
      <c r="XEH6" s="5"/>
      <c r="XEI6" s="5"/>
      <c r="XEJ6" s="5"/>
      <c r="XEK6" s="5"/>
      <c r="XEL6" s="5"/>
      <c r="XEM6" s="5"/>
      <c r="XEN6" s="5"/>
      <c r="XEO6" s="5"/>
      <c r="XEP6" s="5"/>
      <c r="XEQ6" s="5"/>
      <c r="XER6" s="5"/>
      <c r="XES6" s="5"/>
      <c r="XET6" s="5"/>
      <c r="XEU6" s="5"/>
      <c r="XEV6" s="5"/>
      <c r="XEW6" s="6"/>
      <c r="XEX6" s="6"/>
      <c r="XEY6" s="6"/>
      <c r="XEZ6" s="6"/>
    </row>
    <row r="7" spans="1:19 16358:16380" s="1" customFormat="1" ht="73.05" customHeight="1" x14ac:dyDescent="0.25">
      <c r="A7" s="13">
        <v>5</v>
      </c>
      <c r="B7" s="11" t="s">
        <v>95</v>
      </c>
      <c r="C7" s="9" t="s">
        <v>88</v>
      </c>
      <c r="D7" s="9" t="s">
        <v>109</v>
      </c>
      <c r="E7" s="9" t="s">
        <v>89</v>
      </c>
      <c r="F7" s="12" t="s">
        <v>121</v>
      </c>
      <c r="G7" s="9"/>
      <c r="H7" s="9"/>
      <c r="I7" s="9">
        <f t="shared" si="0"/>
        <v>0</v>
      </c>
      <c r="J7" s="9">
        <v>148</v>
      </c>
      <c r="K7" s="9">
        <f t="shared" si="1"/>
        <v>8140</v>
      </c>
      <c r="L7" s="9"/>
      <c r="M7" s="9"/>
      <c r="N7" s="9"/>
      <c r="O7" s="9"/>
      <c r="P7" s="9">
        <f t="shared" si="2"/>
        <v>148</v>
      </c>
      <c r="Q7" s="27">
        <v>55</v>
      </c>
      <c r="R7" s="26">
        <f t="shared" si="3"/>
        <v>8140</v>
      </c>
      <c r="S7" s="28"/>
      <c r="XED7" s="5"/>
      <c r="XEE7" s="5"/>
      <c r="XEF7" s="5"/>
      <c r="XEG7" s="5"/>
      <c r="XEH7" s="5"/>
      <c r="XEI7" s="5"/>
      <c r="XEJ7" s="5"/>
      <c r="XEK7" s="5"/>
      <c r="XEL7" s="5"/>
      <c r="XEM7" s="5"/>
      <c r="XEN7" s="5"/>
      <c r="XEO7" s="5"/>
      <c r="XEP7" s="5"/>
      <c r="XEQ7" s="5"/>
      <c r="XER7" s="5"/>
      <c r="XES7" s="5"/>
      <c r="XET7" s="5"/>
      <c r="XEU7" s="5"/>
      <c r="XEV7" s="5"/>
      <c r="XEW7" s="6"/>
      <c r="XEX7" s="6"/>
      <c r="XEY7" s="6"/>
      <c r="XEZ7" s="6"/>
    </row>
    <row r="8" spans="1:19 16358:16380" s="1" customFormat="1" ht="73.05" customHeight="1" x14ac:dyDescent="0.25">
      <c r="A8" s="13">
        <v>6</v>
      </c>
      <c r="B8" s="11" t="s">
        <v>96</v>
      </c>
      <c r="C8" s="9" t="s">
        <v>88</v>
      </c>
      <c r="D8" s="9" t="s">
        <v>109</v>
      </c>
      <c r="E8" s="9" t="s">
        <v>89</v>
      </c>
      <c r="F8" s="12" t="s">
        <v>121</v>
      </c>
      <c r="G8" s="9"/>
      <c r="H8" s="9"/>
      <c r="I8" s="9">
        <f t="shared" si="0"/>
        <v>0</v>
      </c>
      <c r="J8" s="9">
        <v>210</v>
      </c>
      <c r="K8" s="9">
        <f t="shared" si="1"/>
        <v>12600</v>
      </c>
      <c r="L8" s="9"/>
      <c r="M8" s="9"/>
      <c r="N8" s="9"/>
      <c r="O8" s="9"/>
      <c r="P8" s="9">
        <f t="shared" si="2"/>
        <v>210</v>
      </c>
      <c r="Q8" s="27">
        <v>60</v>
      </c>
      <c r="R8" s="26">
        <f t="shared" si="3"/>
        <v>12600</v>
      </c>
      <c r="S8" s="28" t="s">
        <v>122</v>
      </c>
      <c r="XED8" s="5"/>
      <c r="XEE8" s="5"/>
      <c r="XEF8" s="5"/>
      <c r="XEG8" s="5"/>
      <c r="XEH8" s="5"/>
      <c r="XEI8" s="5"/>
      <c r="XEJ8" s="5"/>
      <c r="XEK8" s="5"/>
      <c r="XEL8" s="5"/>
      <c r="XEM8" s="5"/>
      <c r="XEN8" s="5"/>
      <c r="XEO8" s="5"/>
      <c r="XEP8" s="5"/>
      <c r="XEQ8" s="5"/>
      <c r="XER8" s="5"/>
      <c r="XES8" s="5"/>
      <c r="XET8" s="5"/>
      <c r="XEU8" s="5"/>
      <c r="XEV8" s="5"/>
      <c r="XEW8" s="6"/>
      <c r="XEX8" s="6"/>
      <c r="XEY8" s="6"/>
      <c r="XEZ8" s="6"/>
    </row>
    <row r="9" spans="1:19 16358:16380" s="1" customFormat="1" ht="73.05" customHeight="1" x14ac:dyDescent="0.25">
      <c r="A9" s="9">
        <v>7</v>
      </c>
      <c r="B9" s="11" t="s">
        <v>123</v>
      </c>
      <c r="C9" s="9" t="s">
        <v>94</v>
      </c>
      <c r="D9" s="9" t="s">
        <v>109</v>
      </c>
      <c r="E9" s="9" t="s">
        <v>89</v>
      </c>
      <c r="F9" s="12" t="s">
        <v>121</v>
      </c>
      <c r="G9" s="9"/>
      <c r="H9" s="9"/>
      <c r="I9" s="9">
        <f t="shared" si="0"/>
        <v>0</v>
      </c>
      <c r="J9" s="9">
        <v>4</v>
      </c>
      <c r="K9" s="9">
        <f t="shared" si="1"/>
        <v>220</v>
      </c>
      <c r="L9" s="9"/>
      <c r="M9" s="9"/>
      <c r="N9" s="9"/>
      <c r="O9" s="9"/>
      <c r="P9" s="9">
        <f t="shared" si="2"/>
        <v>4</v>
      </c>
      <c r="Q9" s="27">
        <v>55</v>
      </c>
      <c r="R9" s="26">
        <f t="shared" si="3"/>
        <v>220</v>
      </c>
      <c r="S9" s="28"/>
      <c r="XED9" s="5"/>
      <c r="XEE9" s="5"/>
      <c r="XEF9" s="5"/>
      <c r="XEG9" s="5"/>
      <c r="XEH9" s="5"/>
      <c r="XEI9" s="5"/>
      <c r="XEJ9" s="5"/>
      <c r="XEK9" s="5"/>
      <c r="XEL9" s="5"/>
      <c r="XEM9" s="5"/>
      <c r="XEN9" s="5"/>
      <c r="XEO9" s="5"/>
      <c r="XEP9" s="5"/>
      <c r="XEQ9" s="5"/>
      <c r="XER9" s="5"/>
      <c r="XES9" s="5"/>
      <c r="XET9" s="5"/>
      <c r="XEU9" s="5"/>
      <c r="XEV9" s="5"/>
      <c r="XEW9" s="6"/>
      <c r="XEX9" s="6"/>
      <c r="XEY9" s="6"/>
      <c r="XEZ9" s="6"/>
    </row>
    <row r="10" spans="1:19 16358:16380" s="1" customFormat="1" ht="73.05" customHeight="1" x14ac:dyDescent="0.25">
      <c r="A10" s="13">
        <v>8</v>
      </c>
      <c r="B10" s="11" t="s">
        <v>124</v>
      </c>
      <c r="C10" s="9"/>
      <c r="D10" s="9" t="s">
        <v>109</v>
      </c>
      <c r="E10" s="9" t="s">
        <v>89</v>
      </c>
      <c r="F10" s="12" t="s">
        <v>121</v>
      </c>
      <c r="G10" s="9"/>
      <c r="H10" s="9"/>
      <c r="I10" s="9">
        <f t="shared" si="0"/>
        <v>0</v>
      </c>
      <c r="J10" s="9">
        <v>4</v>
      </c>
      <c r="K10" s="9">
        <f t="shared" si="1"/>
        <v>240</v>
      </c>
      <c r="L10" s="9"/>
      <c r="M10" s="9"/>
      <c r="N10" s="9"/>
      <c r="O10" s="9"/>
      <c r="P10" s="9">
        <f t="shared" si="2"/>
        <v>4</v>
      </c>
      <c r="Q10" s="27">
        <v>60</v>
      </c>
      <c r="R10" s="26">
        <f t="shared" si="3"/>
        <v>240</v>
      </c>
      <c r="S10" s="28"/>
      <c r="XED10" s="5"/>
      <c r="XEE10" s="5"/>
      <c r="XEF10" s="5"/>
      <c r="XEG10" s="5"/>
      <c r="XEH10" s="5"/>
      <c r="XEI10" s="5"/>
      <c r="XEJ10" s="5"/>
      <c r="XEK10" s="5"/>
      <c r="XEL10" s="5"/>
      <c r="XEM10" s="5"/>
      <c r="XEN10" s="5"/>
      <c r="XEO10" s="5"/>
      <c r="XEP10" s="5"/>
      <c r="XEQ10" s="5"/>
      <c r="XER10" s="5"/>
      <c r="XES10" s="5"/>
      <c r="XET10" s="5"/>
      <c r="XEU10" s="5"/>
      <c r="XEV10" s="5"/>
      <c r="XEW10" s="6"/>
      <c r="XEX10" s="6"/>
      <c r="XEY10" s="6"/>
      <c r="XEZ10" s="6"/>
    </row>
    <row r="11" spans="1:19 16358:16380" s="1" customFormat="1" ht="73.05" customHeight="1" x14ac:dyDescent="0.25">
      <c r="A11" s="13">
        <v>9</v>
      </c>
      <c r="B11" s="11" t="s">
        <v>125</v>
      </c>
      <c r="C11" s="9" t="s">
        <v>94</v>
      </c>
      <c r="D11" s="9" t="s">
        <v>98</v>
      </c>
      <c r="E11" s="9" t="s">
        <v>89</v>
      </c>
      <c r="F11" s="9" t="s">
        <v>99</v>
      </c>
      <c r="G11" s="9"/>
      <c r="H11" s="9"/>
      <c r="I11" s="9">
        <f t="shared" si="0"/>
        <v>0</v>
      </c>
      <c r="J11" s="9">
        <v>274</v>
      </c>
      <c r="K11" s="9">
        <f t="shared" si="1"/>
        <v>1644</v>
      </c>
      <c r="L11" s="9"/>
      <c r="M11" s="9"/>
      <c r="N11" s="9"/>
      <c r="O11" s="9"/>
      <c r="P11" s="9">
        <f t="shared" si="2"/>
        <v>274</v>
      </c>
      <c r="Q11" s="27">
        <v>6</v>
      </c>
      <c r="R11" s="26">
        <f t="shared" si="3"/>
        <v>1644</v>
      </c>
      <c r="S11" s="28" t="s">
        <v>122</v>
      </c>
      <c r="XED11" s="5"/>
      <c r="XEE11" s="5"/>
      <c r="XEF11" s="5"/>
      <c r="XEG11" s="5"/>
      <c r="XEH11" s="5"/>
      <c r="XEI11" s="5"/>
      <c r="XEJ11" s="5"/>
      <c r="XEK11" s="5"/>
      <c r="XEL11" s="5"/>
      <c r="XEM11" s="5"/>
      <c r="XEN11" s="5"/>
      <c r="XEO11" s="5"/>
      <c r="XEP11" s="5"/>
      <c r="XEQ11" s="5"/>
      <c r="XER11" s="5"/>
      <c r="XES11" s="5"/>
      <c r="XET11" s="5"/>
      <c r="XEU11" s="5"/>
      <c r="XEV11" s="5"/>
      <c r="XEW11" s="6"/>
      <c r="XEX11" s="6"/>
      <c r="XEY11" s="6"/>
      <c r="XEZ11" s="6"/>
    </row>
    <row r="12" spans="1:19 16358:16380" s="1" customFormat="1" ht="73.05" customHeight="1" x14ac:dyDescent="0.25">
      <c r="A12" s="9">
        <v>10</v>
      </c>
      <c r="B12" s="11" t="s">
        <v>100</v>
      </c>
      <c r="C12" s="9" t="s">
        <v>94</v>
      </c>
      <c r="D12" s="9" t="s">
        <v>53</v>
      </c>
      <c r="E12" s="9" t="s">
        <v>101</v>
      </c>
      <c r="F12" s="9"/>
      <c r="G12" s="9"/>
      <c r="H12" s="9"/>
      <c r="I12" s="9">
        <f t="shared" si="0"/>
        <v>0</v>
      </c>
      <c r="J12" s="9">
        <v>274</v>
      </c>
      <c r="K12" s="9">
        <f t="shared" si="1"/>
        <v>5206</v>
      </c>
      <c r="L12" s="9"/>
      <c r="M12" s="9"/>
      <c r="N12" s="9"/>
      <c r="O12" s="9"/>
      <c r="P12" s="9">
        <f t="shared" si="2"/>
        <v>274</v>
      </c>
      <c r="Q12" s="27">
        <v>19</v>
      </c>
      <c r="R12" s="26">
        <f t="shared" si="3"/>
        <v>5206</v>
      </c>
      <c r="S12" s="28" t="s">
        <v>122</v>
      </c>
      <c r="XED12" s="5"/>
      <c r="XEE12" s="5"/>
      <c r="XEF12" s="5"/>
      <c r="XEG12" s="5"/>
      <c r="XEH12" s="5"/>
      <c r="XEI12" s="5"/>
      <c r="XEJ12" s="5"/>
      <c r="XEK12" s="5"/>
      <c r="XEL12" s="5"/>
      <c r="XEM12" s="5"/>
      <c r="XEN12" s="5"/>
      <c r="XEO12" s="5"/>
      <c r="XEP12" s="5"/>
      <c r="XEQ12" s="5"/>
      <c r="XER12" s="5"/>
      <c r="XES12" s="5"/>
      <c r="XET12" s="5"/>
      <c r="XEU12" s="5"/>
      <c r="XEV12" s="5"/>
      <c r="XEW12" s="6"/>
      <c r="XEX12" s="6"/>
      <c r="XEY12" s="6"/>
      <c r="XEZ12" s="6"/>
    </row>
    <row r="13" spans="1:19 16358:16380" s="1" customFormat="1" ht="73.05" customHeight="1" x14ac:dyDescent="0.25">
      <c r="A13" s="13">
        <v>11</v>
      </c>
      <c r="B13" s="11" t="s">
        <v>103</v>
      </c>
      <c r="C13" s="9" t="s">
        <v>94</v>
      </c>
      <c r="D13" s="9" t="s">
        <v>109</v>
      </c>
      <c r="E13" s="9" t="s">
        <v>89</v>
      </c>
      <c r="F13" s="12" t="s">
        <v>121</v>
      </c>
      <c r="G13" s="9"/>
      <c r="H13" s="9"/>
      <c r="I13" s="9">
        <f t="shared" si="0"/>
        <v>0</v>
      </c>
      <c r="J13" s="9">
        <v>70</v>
      </c>
      <c r="K13" s="9">
        <f t="shared" si="1"/>
        <v>3500</v>
      </c>
      <c r="L13" s="9"/>
      <c r="M13" s="9"/>
      <c r="N13" s="9"/>
      <c r="O13" s="9"/>
      <c r="P13" s="9">
        <f t="shared" si="2"/>
        <v>70</v>
      </c>
      <c r="Q13" s="27">
        <v>50</v>
      </c>
      <c r="R13" s="26">
        <f t="shared" si="3"/>
        <v>3500</v>
      </c>
      <c r="S13" s="9"/>
      <c r="XED13" s="5"/>
      <c r="XEE13" s="5"/>
      <c r="XEF13" s="5"/>
      <c r="XEG13" s="5"/>
      <c r="XEH13" s="5"/>
      <c r="XEI13" s="5"/>
      <c r="XEJ13" s="5"/>
      <c r="XEK13" s="5"/>
      <c r="XEL13" s="5"/>
      <c r="XEM13" s="5"/>
      <c r="XEN13" s="5"/>
      <c r="XEO13" s="5"/>
      <c r="XEP13" s="5"/>
      <c r="XEQ13" s="5"/>
      <c r="XER13" s="5"/>
      <c r="XES13" s="5"/>
      <c r="XET13" s="5"/>
      <c r="XEU13" s="5"/>
      <c r="XEV13" s="5"/>
      <c r="XEW13" s="6"/>
      <c r="XEX13" s="6"/>
      <c r="XEY13" s="6"/>
      <c r="XEZ13" s="6"/>
    </row>
    <row r="14" spans="1:19 16358:16380" s="1" customFormat="1" ht="73.05" customHeight="1" x14ac:dyDescent="0.25">
      <c r="A14" s="13">
        <v>12</v>
      </c>
      <c r="B14" s="11" t="s">
        <v>106</v>
      </c>
      <c r="C14" s="9" t="s">
        <v>94</v>
      </c>
      <c r="D14" s="9" t="s">
        <v>109</v>
      </c>
      <c r="E14" s="9" t="s">
        <v>89</v>
      </c>
      <c r="F14" s="12" t="s">
        <v>121</v>
      </c>
      <c r="G14" s="9"/>
      <c r="H14" s="9"/>
      <c r="I14" s="9">
        <f t="shared" si="0"/>
        <v>0</v>
      </c>
      <c r="J14" s="9">
        <v>70</v>
      </c>
      <c r="K14" s="9">
        <f t="shared" si="1"/>
        <v>2940</v>
      </c>
      <c r="L14" s="9"/>
      <c r="M14" s="9"/>
      <c r="N14" s="9"/>
      <c r="O14" s="9"/>
      <c r="P14" s="9">
        <f t="shared" si="2"/>
        <v>70</v>
      </c>
      <c r="Q14" s="27">
        <v>42</v>
      </c>
      <c r="R14" s="26">
        <f t="shared" si="3"/>
        <v>2940</v>
      </c>
      <c r="S14" s="9"/>
      <c r="XED14" s="5"/>
      <c r="XEE14" s="5"/>
      <c r="XEF14" s="5"/>
      <c r="XEG14" s="5"/>
      <c r="XEH14" s="5"/>
      <c r="XEI14" s="5"/>
      <c r="XEJ14" s="5"/>
      <c r="XEK14" s="5"/>
      <c r="XEL14" s="5"/>
      <c r="XEM14" s="5"/>
      <c r="XEN14" s="5"/>
      <c r="XEO14" s="5"/>
      <c r="XEP14" s="5"/>
      <c r="XEQ14" s="5"/>
      <c r="XER14" s="5"/>
      <c r="XES14" s="5"/>
      <c r="XET14" s="5"/>
      <c r="XEU14" s="5"/>
      <c r="XEV14" s="5"/>
      <c r="XEW14" s="6"/>
      <c r="XEX14" s="6"/>
      <c r="XEY14" s="6"/>
      <c r="XEZ14" s="6"/>
    </row>
    <row r="15" spans="1:19 16358:16380" s="1" customFormat="1" ht="73.05" customHeight="1" x14ac:dyDescent="0.25">
      <c r="A15" s="9">
        <v>13</v>
      </c>
      <c r="B15" s="11" t="s">
        <v>126</v>
      </c>
      <c r="C15" s="9" t="s">
        <v>94</v>
      </c>
      <c r="D15" s="9" t="s">
        <v>98</v>
      </c>
      <c r="E15" s="9" t="s">
        <v>35</v>
      </c>
      <c r="F15" s="9"/>
      <c r="G15" s="9"/>
      <c r="H15" s="9"/>
      <c r="I15" s="9">
        <f t="shared" si="0"/>
        <v>0</v>
      </c>
      <c r="J15" s="9">
        <v>70</v>
      </c>
      <c r="K15" s="9">
        <f t="shared" si="1"/>
        <v>770</v>
      </c>
      <c r="L15" s="9"/>
      <c r="M15" s="9"/>
      <c r="N15" s="9"/>
      <c r="O15" s="9"/>
      <c r="P15" s="9">
        <f t="shared" si="2"/>
        <v>70</v>
      </c>
      <c r="Q15" s="27">
        <v>11</v>
      </c>
      <c r="R15" s="26">
        <f t="shared" si="3"/>
        <v>770</v>
      </c>
      <c r="S15" s="9"/>
      <c r="XED15" s="5"/>
      <c r="XEE15" s="5"/>
      <c r="XEF15" s="5"/>
      <c r="XEG15" s="5"/>
      <c r="XEH15" s="5"/>
      <c r="XEI15" s="5"/>
      <c r="XEJ15" s="5"/>
      <c r="XEK15" s="5"/>
      <c r="XEL15" s="5"/>
      <c r="XEM15" s="5"/>
      <c r="XEN15" s="5"/>
      <c r="XEO15" s="5"/>
      <c r="XEP15" s="5"/>
      <c r="XEQ15" s="5"/>
      <c r="XER15" s="5"/>
      <c r="XES15" s="5"/>
      <c r="XET15" s="5"/>
      <c r="XEU15" s="5"/>
      <c r="XEV15" s="5"/>
      <c r="XEW15" s="6"/>
      <c r="XEX15" s="6"/>
      <c r="XEY15" s="6"/>
      <c r="XEZ15" s="6"/>
    </row>
    <row r="16" spans="1:19 16358:16380" s="1" customFormat="1" ht="73.05" customHeight="1" x14ac:dyDescent="0.25">
      <c r="A16" s="13">
        <v>14</v>
      </c>
      <c r="B16" s="11" t="s">
        <v>127</v>
      </c>
      <c r="C16" s="9" t="s">
        <v>94</v>
      </c>
      <c r="D16" s="9" t="s">
        <v>53</v>
      </c>
      <c r="E16" s="9" t="s">
        <v>35</v>
      </c>
      <c r="F16" s="9"/>
      <c r="G16" s="9"/>
      <c r="H16" s="9"/>
      <c r="I16" s="9">
        <f t="shared" si="0"/>
        <v>0</v>
      </c>
      <c r="J16" s="9">
        <v>70</v>
      </c>
      <c r="K16" s="9">
        <f t="shared" si="1"/>
        <v>1050</v>
      </c>
      <c r="L16" s="9"/>
      <c r="M16" s="9"/>
      <c r="N16" s="9"/>
      <c r="O16" s="9"/>
      <c r="P16" s="9">
        <f t="shared" si="2"/>
        <v>70</v>
      </c>
      <c r="Q16" s="27">
        <v>15</v>
      </c>
      <c r="R16" s="26">
        <f t="shared" si="3"/>
        <v>1050</v>
      </c>
      <c r="S16" s="9"/>
      <c r="XED16" s="5"/>
      <c r="XEE16" s="5"/>
      <c r="XEF16" s="5"/>
      <c r="XEG16" s="5"/>
      <c r="XEH16" s="5"/>
      <c r="XEI16" s="5"/>
      <c r="XEJ16" s="5"/>
      <c r="XEK16" s="5"/>
      <c r="XEL16" s="5"/>
      <c r="XEM16" s="5"/>
      <c r="XEN16" s="5"/>
      <c r="XEO16" s="5"/>
      <c r="XEP16" s="5"/>
      <c r="XEQ16" s="5"/>
      <c r="XER16" s="5"/>
      <c r="XES16" s="5"/>
      <c r="XET16" s="5"/>
      <c r="XEU16" s="5"/>
      <c r="XEV16" s="5"/>
      <c r="XEW16" s="6"/>
      <c r="XEX16" s="6"/>
      <c r="XEY16" s="6"/>
      <c r="XEZ16" s="6"/>
    </row>
    <row r="17" spans="1:19 16358:16380" s="1" customFormat="1" ht="73.05" customHeight="1" x14ac:dyDescent="0.25">
      <c r="A17" s="13">
        <v>15</v>
      </c>
      <c r="B17" s="11" t="s">
        <v>128</v>
      </c>
      <c r="C17" s="9" t="s">
        <v>74</v>
      </c>
      <c r="D17" s="9" t="s">
        <v>109</v>
      </c>
      <c r="E17" s="9" t="s">
        <v>110</v>
      </c>
      <c r="F17" s="12" t="s">
        <v>121</v>
      </c>
      <c r="G17" s="9"/>
      <c r="H17" s="9"/>
      <c r="I17" s="9">
        <f t="shared" si="0"/>
        <v>0</v>
      </c>
      <c r="J17" s="9">
        <v>12</v>
      </c>
      <c r="K17" s="9">
        <f t="shared" si="1"/>
        <v>1488</v>
      </c>
      <c r="L17" s="9"/>
      <c r="M17" s="9"/>
      <c r="N17" s="9"/>
      <c r="O17" s="9"/>
      <c r="P17" s="9">
        <f t="shared" si="2"/>
        <v>12</v>
      </c>
      <c r="Q17" s="27">
        <v>124</v>
      </c>
      <c r="R17" s="26">
        <f t="shared" si="3"/>
        <v>1488</v>
      </c>
      <c r="S17" s="9"/>
      <c r="XED17" s="5"/>
      <c r="XEE17" s="5"/>
      <c r="XEF17" s="5"/>
      <c r="XEG17" s="5"/>
      <c r="XEH17" s="5"/>
      <c r="XEI17" s="5"/>
      <c r="XEJ17" s="5"/>
      <c r="XEK17" s="5"/>
      <c r="XEL17" s="5"/>
      <c r="XEM17" s="5"/>
      <c r="XEN17" s="5"/>
      <c r="XEO17" s="5"/>
      <c r="XEP17" s="5"/>
      <c r="XEQ17" s="5"/>
      <c r="XER17" s="5"/>
      <c r="XES17" s="5"/>
      <c r="XET17" s="5"/>
      <c r="XEU17" s="5"/>
      <c r="XEV17" s="5"/>
      <c r="XEW17" s="6"/>
      <c r="XEX17" s="6"/>
      <c r="XEY17" s="6"/>
      <c r="XEZ17" s="6"/>
    </row>
    <row r="18" spans="1:19 16358:16380" s="1" customFormat="1" ht="73.05" customHeight="1" x14ac:dyDescent="0.25">
      <c r="A18" s="9">
        <v>16</v>
      </c>
      <c r="B18" s="11" t="s">
        <v>129</v>
      </c>
      <c r="C18" s="9" t="s">
        <v>74</v>
      </c>
      <c r="D18" s="9" t="s">
        <v>109</v>
      </c>
      <c r="E18" s="9" t="s">
        <v>107</v>
      </c>
      <c r="F18" s="12" t="s">
        <v>121</v>
      </c>
      <c r="G18" s="9"/>
      <c r="H18" s="9"/>
      <c r="I18" s="9">
        <f t="shared" si="0"/>
        <v>0</v>
      </c>
      <c r="J18" s="9">
        <v>12</v>
      </c>
      <c r="K18" s="9">
        <f t="shared" si="1"/>
        <v>1896</v>
      </c>
      <c r="L18" s="9"/>
      <c r="M18" s="9"/>
      <c r="N18" s="9"/>
      <c r="O18" s="9"/>
      <c r="P18" s="9">
        <f t="shared" si="2"/>
        <v>12</v>
      </c>
      <c r="Q18" s="27">
        <v>158</v>
      </c>
      <c r="R18" s="26">
        <f t="shared" si="3"/>
        <v>1896</v>
      </c>
      <c r="S18" s="28" t="s">
        <v>122</v>
      </c>
      <c r="XED18" s="5"/>
      <c r="XEE18" s="5"/>
      <c r="XEF18" s="5"/>
      <c r="XEG18" s="5"/>
      <c r="XEH18" s="5"/>
      <c r="XEI18" s="5"/>
      <c r="XEJ18" s="5"/>
      <c r="XEK18" s="5"/>
      <c r="XEL18" s="5"/>
      <c r="XEM18" s="5"/>
      <c r="XEN18" s="5"/>
      <c r="XEO18" s="5"/>
      <c r="XEP18" s="5"/>
      <c r="XEQ18" s="5"/>
      <c r="XER18" s="5"/>
      <c r="XES18" s="5"/>
      <c r="XET18" s="5"/>
      <c r="XEU18" s="5"/>
      <c r="XEV18" s="5"/>
      <c r="XEW18" s="6"/>
      <c r="XEX18" s="6"/>
      <c r="XEY18" s="6"/>
      <c r="XEZ18" s="6"/>
    </row>
    <row r="19" spans="1:19 16358:16380" s="1" customFormat="1" ht="66" customHeight="1" x14ac:dyDescent="0.25">
      <c r="A19" s="13">
        <v>17</v>
      </c>
      <c r="B19" s="11" t="s">
        <v>130</v>
      </c>
      <c r="C19" s="14" t="s">
        <v>31</v>
      </c>
      <c r="D19" s="15" t="s">
        <v>109</v>
      </c>
      <c r="E19" s="16" t="s">
        <v>32</v>
      </c>
      <c r="F19" s="16" t="s">
        <v>131</v>
      </c>
      <c r="G19" s="13"/>
      <c r="H19" s="17">
        <v>51</v>
      </c>
      <c r="I19" s="9">
        <f t="shared" si="0"/>
        <v>3723</v>
      </c>
      <c r="J19" s="13"/>
      <c r="K19" s="9"/>
      <c r="L19" s="13"/>
      <c r="M19" s="9"/>
      <c r="N19" s="13"/>
      <c r="O19" s="9"/>
      <c r="P19" s="9">
        <f t="shared" si="2"/>
        <v>51</v>
      </c>
      <c r="Q19" s="29">
        <v>73</v>
      </c>
      <c r="R19" s="26">
        <f t="shared" si="3"/>
        <v>3723</v>
      </c>
      <c r="S19" s="28" t="s">
        <v>122</v>
      </c>
      <c r="XED19" s="5"/>
      <c r="XEE19" s="5"/>
      <c r="XEF19" s="5"/>
      <c r="XEG19" s="5"/>
      <c r="XEH19" s="5"/>
      <c r="XEI19" s="5"/>
      <c r="XEJ19" s="5"/>
      <c r="XEK19" s="5"/>
      <c r="XEL19" s="5"/>
      <c r="XEM19" s="5"/>
      <c r="XEN19" s="5"/>
      <c r="XEO19" s="5"/>
      <c r="XEP19" s="5"/>
      <c r="XEQ19" s="5"/>
      <c r="XER19" s="5"/>
      <c r="XES19" s="5"/>
      <c r="XET19" s="5"/>
      <c r="XEU19" s="5"/>
      <c r="XEV19" s="5"/>
      <c r="XEW19" s="6"/>
      <c r="XEX19" s="6"/>
      <c r="XEY19" s="6"/>
      <c r="XEZ19" s="6"/>
    </row>
    <row r="20" spans="1:19 16358:16380" s="1" customFormat="1" ht="66" customHeight="1" x14ac:dyDescent="0.25">
      <c r="A20" s="13">
        <v>18</v>
      </c>
      <c r="B20" s="11" t="s">
        <v>132</v>
      </c>
      <c r="C20" s="14" t="s">
        <v>31</v>
      </c>
      <c r="D20" s="15" t="s">
        <v>21</v>
      </c>
      <c r="E20" s="16" t="s">
        <v>133</v>
      </c>
      <c r="F20" s="18"/>
      <c r="G20" s="13"/>
      <c r="H20" s="17">
        <v>51</v>
      </c>
      <c r="I20" s="9">
        <f t="shared" si="0"/>
        <v>3366</v>
      </c>
      <c r="J20" s="13"/>
      <c r="K20" s="9"/>
      <c r="L20" s="13"/>
      <c r="M20" s="9"/>
      <c r="N20" s="13"/>
      <c r="O20" s="9"/>
      <c r="P20" s="9">
        <f t="shared" si="2"/>
        <v>51</v>
      </c>
      <c r="Q20" s="29">
        <v>66</v>
      </c>
      <c r="R20" s="26">
        <f t="shared" si="3"/>
        <v>3366</v>
      </c>
      <c r="S20" s="28"/>
      <c r="XED20" s="5"/>
      <c r="XEE20" s="5"/>
      <c r="XEF20" s="5"/>
      <c r="XEG20" s="5"/>
      <c r="XEH20" s="5"/>
      <c r="XEI20" s="5"/>
      <c r="XEJ20" s="5"/>
      <c r="XEK20" s="5"/>
      <c r="XEL20" s="5"/>
      <c r="XEM20" s="5"/>
      <c r="XEN20" s="5"/>
      <c r="XEO20" s="5"/>
      <c r="XEP20" s="5"/>
      <c r="XEQ20" s="5"/>
      <c r="XER20" s="5"/>
      <c r="XES20" s="5"/>
      <c r="XET20" s="5"/>
      <c r="XEU20" s="5"/>
      <c r="XEV20" s="5"/>
      <c r="XEW20" s="6"/>
      <c r="XEX20" s="6"/>
      <c r="XEY20" s="6"/>
      <c r="XEZ20" s="6"/>
    </row>
    <row r="21" spans="1:19 16358:16380" s="1" customFormat="1" ht="66" customHeight="1" x14ac:dyDescent="0.25">
      <c r="A21" s="9">
        <v>19</v>
      </c>
      <c r="B21" s="11" t="s">
        <v>134</v>
      </c>
      <c r="C21" s="14" t="s">
        <v>31</v>
      </c>
      <c r="D21" s="15" t="s">
        <v>21</v>
      </c>
      <c r="E21" s="16" t="s">
        <v>38</v>
      </c>
      <c r="F21" s="18"/>
      <c r="G21" s="13"/>
      <c r="H21" s="17">
        <v>30</v>
      </c>
      <c r="I21" s="9">
        <f t="shared" si="0"/>
        <v>1170</v>
      </c>
      <c r="J21" s="13"/>
      <c r="K21" s="9"/>
      <c r="L21" s="13"/>
      <c r="M21" s="9"/>
      <c r="N21" s="13"/>
      <c r="O21" s="9"/>
      <c r="P21" s="9">
        <f t="shared" si="2"/>
        <v>30</v>
      </c>
      <c r="Q21" s="29">
        <v>39</v>
      </c>
      <c r="R21" s="26">
        <f t="shared" si="3"/>
        <v>1170</v>
      </c>
      <c r="S21" s="28"/>
      <c r="XED21" s="5"/>
      <c r="XEE21" s="5"/>
      <c r="XEF21" s="5"/>
      <c r="XEG21" s="5"/>
      <c r="XEH21" s="5"/>
      <c r="XEI21" s="5"/>
      <c r="XEJ21" s="5"/>
      <c r="XEK21" s="5"/>
      <c r="XEL21" s="5"/>
      <c r="XEM21" s="5"/>
      <c r="XEN21" s="5"/>
      <c r="XEO21" s="5"/>
      <c r="XEP21" s="5"/>
      <c r="XEQ21" s="5"/>
      <c r="XER21" s="5"/>
      <c r="XES21" s="5"/>
      <c r="XET21" s="5"/>
      <c r="XEU21" s="5"/>
      <c r="XEV21" s="5"/>
      <c r="XEW21" s="6"/>
      <c r="XEX21" s="6"/>
      <c r="XEY21" s="6"/>
      <c r="XEZ21" s="6"/>
    </row>
    <row r="22" spans="1:19 16358:16380" s="1" customFormat="1" ht="66" customHeight="1" x14ac:dyDescent="0.25">
      <c r="A22" s="13">
        <v>20</v>
      </c>
      <c r="B22" s="11" t="s">
        <v>132</v>
      </c>
      <c r="C22" s="14" t="s">
        <v>31</v>
      </c>
      <c r="D22" s="15" t="s">
        <v>21</v>
      </c>
      <c r="E22" s="16" t="s">
        <v>135</v>
      </c>
      <c r="F22" s="16" t="s">
        <v>136</v>
      </c>
      <c r="G22" s="13"/>
      <c r="H22" s="17">
        <v>30</v>
      </c>
      <c r="I22" s="9">
        <f t="shared" si="0"/>
        <v>1740</v>
      </c>
      <c r="J22" s="13"/>
      <c r="K22" s="9"/>
      <c r="L22" s="13"/>
      <c r="M22" s="9"/>
      <c r="N22" s="13"/>
      <c r="O22" s="9"/>
      <c r="P22" s="9">
        <f t="shared" si="2"/>
        <v>30</v>
      </c>
      <c r="Q22" s="29">
        <v>58</v>
      </c>
      <c r="R22" s="26">
        <f t="shared" si="3"/>
        <v>1740</v>
      </c>
      <c r="S22" s="28" t="s">
        <v>122</v>
      </c>
      <c r="XED22" s="5"/>
      <c r="XEE22" s="5"/>
      <c r="XEF22" s="5"/>
      <c r="XEG22" s="5"/>
      <c r="XEH22" s="5"/>
      <c r="XEI22" s="5"/>
      <c r="XEJ22" s="5"/>
      <c r="XEK22" s="5"/>
      <c r="XEL22" s="5"/>
      <c r="XEM22" s="5"/>
      <c r="XEN22" s="5"/>
      <c r="XEO22" s="5"/>
      <c r="XEP22" s="5"/>
      <c r="XEQ22" s="5"/>
      <c r="XER22" s="5"/>
      <c r="XES22" s="5"/>
      <c r="XET22" s="5"/>
      <c r="XEU22" s="5"/>
      <c r="XEV22" s="5"/>
      <c r="XEW22" s="6"/>
      <c r="XEX22" s="6"/>
      <c r="XEY22" s="6"/>
      <c r="XEZ22" s="6"/>
    </row>
    <row r="23" spans="1:19 16358:16380" s="1" customFormat="1" ht="66" customHeight="1" x14ac:dyDescent="0.25">
      <c r="A23" s="13">
        <v>21</v>
      </c>
      <c r="B23" s="11" t="s">
        <v>43</v>
      </c>
      <c r="C23" s="14" t="s">
        <v>31</v>
      </c>
      <c r="D23" s="15" t="s">
        <v>21</v>
      </c>
      <c r="E23" s="16" t="s">
        <v>44</v>
      </c>
      <c r="F23" s="16" t="s">
        <v>45</v>
      </c>
      <c r="G23" s="13"/>
      <c r="H23" s="17">
        <v>34</v>
      </c>
      <c r="I23" s="9">
        <f t="shared" si="0"/>
        <v>510</v>
      </c>
      <c r="J23" s="13"/>
      <c r="K23" s="9"/>
      <c r="L23" s="13"/>
      <c r="M23" s="9"/>
      <c r="N23" s="13"/>
      <c r="O23" s="9"/>
      <c r="P23" s="9">
        <f t="shared" si="2"/>
        <v>34</v>
      </c>
      <c r="Q23" s="29">
        <v>15</v>
      </c>
      <c r="R23" s="26">
        <f t="shared" si="3"/>
        <v>510</v>
      </c>
      <c r="S23" s="13"/>
      <c r="XED23" s="5"/>
      <c r="XEE23" s="5"/>
      <c r="XEF23" s="5"/>
      <c r="XEG23" s="5"/>
      <c r="XEH23" s="5"/>
      <c r="XEI23" s="5"/>
      <c r="XEJ23" s="5"/>
      <c r="XEK23" s="5"/>
      <c r="XEL23" s="5"/>
      <c r="XEM23" s="5"/>
      <c r="XEN23" s="5"/>
      <c r="XEO23" s="5"/>
      <c r="XEP23" s="5"/>
      <c r="XEQ23" s="5"/>
      <c r="XER23" s="5"/>
      <c r="XES23" s="5"/>
      <c r="XET23" s="5"/>
      <c r="XEU23" s="5"/>
      <c r="XEV23" s="5"/>
      <c r="XEW23" s="6"/>
      <c r="XEX23" s="6"/>
      <c r="XEY23" s="6"/>
      <c r="XEZ23" s="6"/>
    </row>
    <row r="24" spans="1:19 16358:16380" s="1" customFormat="1" ht="66" customHeight="1" x14ac:dyDescent="0.25">
      <c r="A24" s="9">
        <v>22</v>
      </c>
      <c r="B24" s="11" t="s">
        <v>137</v>
      </c>
      <c r="C24" s="14" t="s">
        <v>47</v>
      </c>
      <c r="D24" s="15" t="s">
        <v>21</v>
      </c>
      <c r="E24" s="18" t="s">
        <v>50</v>
      </c>
      <c r="F24" s="19" t="s">
        <v>138</v>
      </c>
      <c r="G24" s="13"/>
      <c r="H24" s="17">
        <v>15</v>
      </c>
      <c r="I24" s="9">
        <f t="shared" si="0"/>
        <v>585</v>
      </c>
      <c r="J24" s="13"/>
      <c r="K24" s="9"/>
      <c r="L24" s="13"/>
      <c r="M24" s="9"/>
      <c r="N24" s="13"/>
      <c r="O24" s="9"/>
      <c r="P24" s="9">
        <f t="shared" si="2"/>
        <v>15</v>
      </c>
      <c r="Q24" s="29">
        <v>39</v>
      </c>
      <c r="R24" s="26">
        <f t="shared" si="3"/>
        <v>585</v>
      </c>
      <c r="S24" s="13"/>
      <c r="XED24" s="5"/>
      <c r="XEE24" s="5"/>
      <c r="XEF24" s="5"/>
      <c r="XEG24" s="5"/>
      <c r="XEH24" s="5"/>
      <c r="XEI24" s="5"/>
      <c r="XEJ24" s="5"/>
      <c r="XEK24" s="5"/>
      <c r="XEL24" s="5"/>
      <c r="XEM24" s="5"/>
      <c r="XEN24" s="5"/>
      <c r="XEO24" s="5"/>
      <c r="XEP24" s="5"/>
      <c r="XEQ24" s="5"/>
      <c r="XER24" s="5"/>
      <c r="XES24" s="5"/>
      <c r="XET24" s="5"/>
      <c r="XEU24" s="5"/>
      <c r="XEV24" s="5"/>
      <c r="XEW24" s="6"/>
      <c r="XEX24" s="6"/>
      <c r="XEY24" s="6"/>
      <c r="XEZ24" s="6"/>
    </row>
    <row r="25" spans="1:19 16358:16380" s="1" customFormat="1" ht="66" customHeight="1" x14ac:dyDescent="0.25">
      <c r="A25" s="13">
        <v>23</v>
      </c>
      <c r="B25" s="11" t="s">
        <v>139</v>
      </c>
      <c r="C25" s="14" t="s">
        <v>47</v>
      </c>
      <c r="D25" s="15" t="s">
        <v>53</v>
      </c>
      <c r="E25" s="16" t="s">
        <v>135</v>
      </c>
      <c r="F25" s="16" t="s">
        <v>140</v>
      </c>
      <c r="G25" s="13"/>
      <c r="H25" s="17">
        <v>36</v>
      </c>
      <c r="I25" s="9">
        <f t="shared" si="0"/>
        <v>2088</v>
      </c>
      <c r="J25" s="13"/>
      <c r="K25" s="9"/>
      <c r="L25" s="13"/>
      <c r="M25" s="9"/>
      <c r="N25" s="13"/>
      <c r="O25" s="9"/>
      <c r="P25" s="9">
        <f t="shared" si="2"/>
        <v>36</v>
      </c>
      <c r="Q25" s="29">
        <v>58</v>
      </c>
      <c r="R25" s="26">
        <f t="shared" si="3"/>
        <v>2088</v>
      </c>
      <c r="S25" s="13"/>
      <c r="XED25" s="5"/>
      <c r="XEE25" s="5"/>
      <c r="XEF25" s="5"/>
      <c r="XEG25" s="5"/>
      <c r="XEH25" s="5"/>
      <c r="XEI25" s="5"/>
      <c r="XEJ25" s="5"/>
      <c r="XEK25" s="5"/>
      <c r="XEL25" s="5"/>
      <c r="XEM25" s="5"/>
      <c r="XEN25" s="5"/>
      <c r="XEO25" s="5"/>
      <c r="XEP25" s="5"/>
      <c r="XEQ25" s="5"/>
      <c r="XER25" s="5"/>
      <c r="XES25" s="5"/>
      <c r="XET25" s="5"/>
      <c r="XEU25" s="5"/>
      <c r="XEV25" s="5"/>
      <c r="XEW25" s="6"/>
      <c r="XEX25" s="6"/>
      <c r="XEY25" s="6"/>
      <c r="XEZ25" s="6"/>
    </row>
    <row r="26" spans="1:19 16358:16380" s="1" customFormat="1" ht="66" customHeight="1" x14ac:dyDescent="0.25">
      <c r="A26" s="13">
        <v>24</v>
      </c>
      <c r="B26" s="11" t="s">
        <v>141</v>
      </c>
      <c r="C26" s="14" t="s">
        <v>47</v>
      </c>
      <c r="D26" s="15" t="s">
        <v>21</v>
      </c>
      <c r="E26" s="16" t="s">
        <v>38</v>
      </c>
      <c r="F26" s="16" t="s">
        <v>140</v>
      </c>
      <c r="G26" s="13"/>
      <c r="H26" s="17">
        <v>36</v>
      </c>
      <c r="I26" s="9">
        <f t="shared" si="0"/>
        <v>1404</v>
      </c>
      <c r="J26" s="13"/>
      <c r="K26" s="9"/>
      <c r="L26" s="13"/>
      <c r="M26" s="9"/>
      <c r="N26" s="13"/>
      <c r="O26" s="9"/>
      <c r="P26" s="9">
        <f t="shared" si="2"/>
        <v>36</v>
      </c>
      <c r="Q26" s="29">
        <v>39</v>
      </c>
      <c r="R26" s="26">
        <f t="shared" si="3"/>
        <v>1404</v>
      </c>
      <c r="S26" s="28" t="s">
        <v>122</v>
      </c>
      <c r="XED26" s="5"/>
      <c r="XEE26" s="5"/>
      <c r="XEF26" s="5"/>
      <c r="XEG26" s="5"/>
      <c r="XEH26" s="5"/>
      <c r="XEI26" s="5"/>
      <c r="XEJ26" s="5"/>
      <c r="XEK26" s="5"/>
      <c r="XEL26" s="5"/>
      <c r="XEM26" s="5"/>
      <c r="XEN26" s="5"/>
      <c r="XEO26" s="5"/>
      <c r="XEP26" s="5"/>
      <c r="XEQ26" s="5"/>
      <c r="XER26" s="5"/>
      <c r="XES26" s="5"/>
      <c r="XET26" s="5"/>
      <c r="XEU26" s="5"/>
      <c r="XEV26" s="5"/>
      <c r="XEW26" s="6"/>
      <c r="XEX26" s="6"/>
      <c r="XEY26" s="6"/>
      <c r="XEZ26" s="6"/>
    </row>
    <row r="27" spans="1:19 16358:16380" s="1" customFormat="1" ht="66" customHeight="1" x14ac:dyDescent="0.25">
      <c r="A27" s="9">
        <v>25</v>
      </c>
      <c r="B27" s="11" t="s">
        <v>142</v>
      </c>
      <c r="C27" s="14" t="s">
        <v>47</v>
      </c>
      <c r="D27" s="15" t="s">
        <v>53</v>
      </c>
      <c r="E27" s="16" t="s">
        <v>135</v>
      </c>
      <c r="F27" s="16" t="s">
        <v>140</v>
      </c>
      <c r="G27" s="13"/>
      <c r="H27" s="17">
        <v>36</v>
      </c>
      <c r="I27" s="9">
        <f t="shared" si="0"/>
        <v>2088</v>
      </c>
      <c r="J27" s="13"/>
      <c r="K27" s="9"/>
      <c r="L27" s="13"/>
      <c r="M27" s="9"/>
      <c r="N27" s="13"/>
      <c r="O27" s="9"/>
      <c r="P27" s="9">
        <f t="shared" si="2"/>
        <v>36</v>
      </c>
      <c r="Q27" s="29">
        <v>58</v>
      </c>
      <c r="R27" s="26">
        <f t="shared" si="3"/>
        <v>2088</v>
      </c>
      <c r="S27" s="28" t="s">
        <v>122</v>
      </c>
      <c r="XED27" s="5"/>
      <c r="XEE27" s="5"/>
      <c r="XEF27" s="5"/>
      <c r="XEG27" s="5"/>
      <c r="XEH27" s="5"/>
      <c r="XEI27" s="5"/>
      <c r="XEJ27" s="5"/>
      <c r="XEK27" s="5"/>
      <c r="XEL27" s="5"/>
      <c r="XEM27" s="5"/>
      <c r="XEN27" s="5"/>
      <c r="XEO27" s="5"/>
      <c r="XEP27" s="5"/>
      <c r="XEQ27" s="5"/>
      <c r="XER27" s="5"/>
      <c r="XES27" s="5"/>
      <c r="XET27" s="5"/>
      <c r="XEU27" s="5"/>
      <c r="XEV27" s="5"/>
      <c r="XEW27" s="6"/>
      <c r="XEX27" s="6"/>
      <c r="XEY27" s="6"/>
      <c r="XEZ27" s="6"/>
    </row>
    <row r="28" spans="1:19 16358:16380" s="1" customFormat="1" ht="73.05" customHeight="1" x14ac:dyDescent="0.25">
      <c r="A28" s="13">
        <v>26</v>
      </c>
      <c r="B28" s="11" t="s">
        <v>62</v>
      </c>
      <c r="C28" s="14" t="s">
        <v>143</v>
      </c>
      <c r="D28" s="20" t="s">
        <v>21</v>
      </c>
      <c r="E28" s="9"/>
      <c r="F28" s="13" t="s">
        <v>144</v>
      </c>
      <c r="G28" s="9"/>
      <c r="H28" s="9">
        <v>34</v>
      </c>
      <c r="I28" s="9">
        <f t="shared" si="0"/>
        <v>1428</v>
      </c>
      <c r="J28" s="9"/>
      <c r="K28" s="9"/>
      <c r="L28" s="9"/>
      <c r="M28" s="9"/>
      <c r="N28" s="9">
        <v>13</v>
      </c>
      <c r="O28" s="9">
        <f t="shared" ref="O28:O33" si="4">N28*Q28</f>
        <v>546</v>
      </c>
      <c r="P28" s="9">
        <f t="shared" si="2"/>
        <v>47</v>
      </c>
      <c r="Q28" s="27">
        <v>42</v>
      </c>
      <c r="R28" s="26">
        <f t="shared" si="3"/>
        <v>1974</v>
      </c>
      <c r="S28" s="28" t="s">
        <v>122</v>
      </c>
    </row>
    <row r="29" spans="1:19 16358:16380" s="1" customFormat="1" ht="73.05" customHeight="1" x14ac:dyDescent="0.25">
      <c r="A29" s="13">
        <v>27</v>
      </c>
      <c r="B29" s="11" t="s">
        <v>63</v>
      </c>
      <c r="C29" s="14" t="s">
        <v>145</v>
      </c>
      <c r="D29" s="20" t="s">
        <v>21</v>
      </c>
      <c r="E29" s="9"/>
      <c r="F29" s="13" t="s">
        <v>144</v>
      </c>
      <c r="G29" s="9" t="str">
        <f>_xlfn.DISPIMG("ID_311454743BFD473988C3D7C0329EA69A",1)</f>
        <v>=DISPIMG("ID_311454743BFD473988C3D7C0329EA69A",1)</v>
      </c>
      <c r="H29" s="17">
        <v>39</v>
      </c>
      <c r="I29" s="9">
        <f t="shared" si="0"/>
        <v>1638</v>
      </c>
      <c r="J29" s="9"/>
      <c r="K29" s="9"/>
      <c r="L29" s="9"/>
      <c r="M29" s="9"/>
      <c r="N29" s="9"/>
      <c r="O29" s="9">
        <f t="shared" si="4"/>
        <v>0</v>
      </c>
      <c r="P29" s="9">
        <f t="shared" si="2"/>
        <v>39</v>
      </c>
      <c r="Q29" s="27">
        <v>42</v>
      </c>
      <c r="R29" s="26">
        <f t="shared" si="3"/>
        <v>1638</v>
      </c>
      <c r="S29" s="9"/>
    </row>
    <row r="30" spans="1:19 16358:16380" s="1" customFormat="1" ht="73.05" customHeight="1" x14ac:dyDescent="0.25">
      <c r="A30" s="9">
        <v>28</v>
      </c>
      <c r="B30" s="11" t="s">
        <v>146</v>
      </c>
      <c r="C30" s="14" t="s">
        <v>147</v>
      </c>
      <c r="D30" s="20" t="s">
        <v>53</v>
      </c>
      <c r="E30" s="14" t="s">
        <v>35</v>
      </c>
      <c r="F30" s="16" t="s">
        <v>148</v>
      </c>
      <c r="G30" s="9"/>
      <c r="H30" s="17">
        <v>34</v>
      </c>
      <c r="I30" s="9">
        <f t="shared" si="0"/>
        <v>2720</v>
      </c>
      <c r="J30" s="9"/>
      <c r="K30" s="9"/>
      <c r="L30" s="9"/>
      <c r="M30" s="9"/>
      <c r="N30" s="9">
        <v>13</v>
      </c>
      <c r="O30" s="9">
        <f t="shared" si="4"/>
        <v>1040</v>
      </c>
      <c r="P30" s="9">
        <f t="shared" si="2"/>
        <v>47</v>
      </c>
      <c r="Q30" s="27">
        <v>80</v>
      </c>
      <c r="R30" s="26">
        <f t="shared" si="3"/>
        <v>3760</v>
      </c>
      <c r="S30" s="28" t="s">
        <v>122</v>
      </c>
    </row>
    <row r="31" spans="1:19 16358:16380" s="1" customFormat="1" ht="73.05" customHeight="1" x14ac:dyDescent="0.25">
      <c r="A31" s="13">
        <v>29</v>
      </c>
      <c r="B31" s="11" t="s">
        <v>149</v>
      </c>
      <c r="C31" s="14" t="s">
        <v>145</v>
      </c>
      <c r="D31" s="20" t="s">
        <v>53</v>
      </c>
      <c r="E31" s="14" t="s">
        <v>35</v>
      </c>
      <c r="F31" s="16" t="s">
        <v>148</v>
      </c>
      <c r="G31" s="9"/>
      <c r="H31" s="9">
        <v>39</v>
      </c>
      <c r="I31" s="9">
        <f t="shared" si="0"/>
        <v>3120</v>
      </c>
      <c r="J31" s="9"/>
      <c r="K31" s="9"/>
      <c r="L31" s="9"/>
      <c r="M31" s="9"/>
      <c r="N31" s="9"/>
      <c r="O31" s="9">
        <f t="shared" si="4"/>
        <v>0</v>
      </c>
      <c r="P31" s="9">
        <f t="shared" si="2"/>
        <v>39</v>
      </c>
      <c r="Q31" s="27">
        <v>80</v>
      </c>
      <c r="R31" s="26">
        <f t="shared" si="3"/>
        <v>3120</v>
      </c>
      <c r="S31" s="9"/>
    </row>
    <row r="32" spans="1:19 16358:16380" s="1" customFormat="1" ht="73.05" customHeight="1" x14ac:dyDescent="0.25">
      <c r="A32" s="13">
        <v>30</v>
      </c>
      <c r="B32" s="11" t="s">
        <v>150</v>
      </c>
      <c r="C32" s="14" t="s">
        <v>151</v>
      </c>
      <c r="D32" s="20" t="s">
        <v>21</v>
      </c>
      <c r="E32" s="13" t="s">
        <v>152</v>
      </c>
      <c r="F32" s="16" t="s">
        <v>153</v>
      </c>
      <c r="G32" s="9"/>
      <c r="H32" s="9"/>
      <c r="I32" s="9"/>
      <c r="J32" s="9"/>
      <c r="K32" s="9"/>
      <c r="L32" s="9">
        <v>5</v>
      </c>
      <c r="M32" s="9">
        <f>L32*Q32</f>
        <v>1080</v>
      </c>
      <c r="N32" s="9"/>
      <c r="O32" s="9">
        <f t="shared" si="4"/>
        <v>0</v>
      </c>
      <c r="P32" s="9">
        <f t="shared" si="2"/>
        <v>5</v>
      </c>
      <c r="Q32" s="27">
        <v>216</v>
      </c>
      <c r="R32" s="26">
        <f t="shared" si="3"/>
        <v>1080</v>
      </c>
      <c r="S32" s="9"/>
    </row>
    <row r="33" spans="1:19 16358:16380" s="1" customFormat="1" ht="73.05" customHeight="1" x14ac:dyDescent="0.25">
      <c r="A33" s="9">
        <v>31</v>
      </c>
      <c r="B33" s="11" t="s">
        <v>19</v>
      </c>
      <c r="C33" s="14" t="s">
        <v>151</v>
      </c>
      <c r="D33" s="15" t="s">
        <v>21</v>
      </c>
      <c r="E33" s="13" t="s">
        <v>152</v>
      </c>
      <c r="F33" s="16" t="s">
        <v>140</v>
      </c>
      <c r="G33" s="9"/>
      <c r="H33" s="9"/>
      <c r="I33" s="9"/>
      <c r="J33" s="9"/>
      <c r="K33" s="9"/>
      <c r="L33" s="9">
        <v>10</v>
      </c>
      <c r="M33" s="9">
        <f>L33*Q33</f>
        <v>390</v>
      </c>
      <c r="N33" s="9"/>
      <c r="O33" s="9">
        <f t="shared" si="4"/>
        <v>0</v>
      </c>
      <c r="P33" s="9">
        <f t="shared" si="2"/>
        <v>10</v>
      </c>
      <c r="Q33" s="27">
        <v>39</v>
      </c>
      <c r="R33" s="26">
        <f t="shared" si="3"/>
        <v>390</v>
      </c>
      <c r="S33" s="9"/>
    </row>
    <row r="34" spans="1:19 16358:16380" s="1" customFormat="1" ht="12" x14ac:dyDescent="0.25">
      <c r="A34" s="13" t="s">
        <v>154</v>
      </c>
      <c r="B34" s="13"/>
      <c r="C34" s="13"/>
      <c r="D34" s="13"/>
      <c r="E34" s="13"/>
      <c r="F34" s="13"/>
      <c r="G34" s="13"/>
      <c r="H34" s="35">
        <f>SUM(I3:I31)</f>
        <v>25580</v>
      </c>
      <c r="I34" s="40"/>
      <c r="J34" s="35">
        <f>SUM(K3:K31)</f>
        <v>50344</v>
      </c>
      <c r="K34" s="40"/>
      <c r="L34" s="41">
        <f>SUM(M32:M33)</f>
        <v>1470</v>
      </c>
      <c r="M34" s="42"/>
      <c r="N34" s="35">
        <f>SUM(O3:O31)</f>
        <v>1586</v>
      </c>
      <c r="O34" s="40"/>
      <c r="P34" s="22"/>
      <c r="Q34" s="30"/>
      <c r="R34" s="26">
        <f>SUM(R3:R33)</f>
        <v>78980</v>
      </c>
      <c r="S34" s="13"/>
      <c r="XED34" s="5"/>
      <c r="XEE34" s="5"/>
      <c r="XEF34" s="5"/>
      <c r="XEG34" s="5"/>
      <c r="XEH34" s="5"/>
      <c r="XEI34" s="5"/>
      <c r="XEJ34" s="5"/>
      <c r="XEK34" s="5"/>
      <c r="XEL34" s="5"/>
      <c r="XEM34" s="5"/>
      <c r="XEN34" s="5"/>
      <c r="XEO34" s="5"/>
      <c r="XEP34" s="5"/>
      <c r="XEQ34" s="5"/>
      <c r="XER34" s="5"/>
      <c r="XES34" s="5"/>
      <c r="XET34" s="5"/>
      <c r="XEU34" s="5"/>
      <c r="XEV34" s="5"/>
      <c r="XEW34" s="6"/>
      <c r="XEX34" s="6"/>
      <c r="XEY34" s="6"/>
      <c r="XEZ34" s="6"/>
    </row>
    <row r="35" spans="1:19 16358:16380" s="1" customFormat="1" ht="73.05" customHeight="1" x14ac:dyDescent="0.25">
      <c r="B35" s="2"/>
      <c r="C35" s="2"/>
      <c r="E35" s="2"/>
      <c r="F35" s="2"/>
      <c r="H35" s="43" t="s">
        <v>155</v>
      </c>
      <c r="I35" s="43"/>
      <c r="J35" s="43" t="s">
        <v>156</v>
      </c>
      <c r="K35" s="43"/>
      <c r="L35" s="43" t="s">
        <v>157</v>
      </c>
      <c r="M35" s="43"/>
      <c r="N35" s="43" t="s">
        <v>158</v>
      </c>
      <c r="O35" s="43"/>
      <c r="P35" s="2"/>
      <c r="Q35" s="3"/>
      <c r="R35" s="4"/>
      <c r="XED35" s="5"/>
      <c r="XEE35" s="5"/>
      <c r="XEF35" s="5"/>
      <c r="XEG35" s="5"/>
      <c r="XEH35" s="5"/>
      <c r="XEI35" s="5"/>
      <c r="XEJ35" s="5"/>
      <c r="XEK35" s="5"/>
      <c r="XEL35" s="5"/>
      <c r="XEM35" s="5"/>
      <c r="XEN35" s="5"/>
      <c r="XEO35" s="5"/>
      <c r="XEP35" s="5"/>
      <c r="XEQ35" s="5"/>
      <c r="XER35" s="5"/>
      <c r="XES35" s="5"/>
      <c r="XET35" s="5"/>
      <c r="XEU35" s="5"/>
      <c r="XEV35" s="5"/>
      <c r="XEW35" s="6"/>
      <c r="XEX35" s="6"/>
      <c r="XEY35" s="6"/>
      <c r="XEZ35" s="6"/>
    </row>
  </sheetData>
  <mergeCells count="12">
    <mergeCell ref="H35:I35"/>
    <mergeCell ref="J35:K35"/>
    <mergeCell ref="L35:M35"/>
    <mergeCell ref="N35:O35"/>
    <mergeCell ref="H2:I2"/>
    <mergeCell ref="J2:K2"/>
    <mergeCell ref="L2:M2"/>
    <mergeCell ref="N2:O2"/>
    <mergeCell ref="H34:I34"/>
    <mergeCell ref="J34:K34"/>
    <mergeCell ref="L34:M34"/>
    <mergeCell ref="N34:O34"/>
  </mergeCells>
  <phoneticPr fontId="11" type="noConversion"/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25年招标</vt:lpstr>
      <vt:lpstr>24年（参考）</vt:lpstr>
      <vt:lpstr>'25年招标'!Print_Area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hefeng</cp:lastModifiedBy>
  <cp:lastPrinted>2025-04-01T06:27:49Z</cp:lastPrinted>
  <dcterms:created xsi:type="dcterms:W3CDTF">2023-03-09T02:27:00Z</dcterms:created>
  <dcterms:modified xsi:type="dcterms:W3CDTF">2025-04-01T06:28:30Z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147EE4780F71477CA6A56C23B6C1F5A1_13</vt:lpwstr>
  </property>
</Properties>
</file>